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fscty07\fscmo01\DEV\Area Redevelopment\PIDs\CY 2023\Service Plans &amp; CC Items\Knox Street\Service Plan\Final\"/>
    </mc:Choice>
  </mc:AlternateContent>
  <xr:revisionPtr revIDLastSave="0" documentId="13_ncr:1_{E4BF74DF-9ECE-4D1C-B3D7-3CF851A3BC7D}" xr6:coauthVersionLast="45" xr6:coauthVersionMax="47" xr10:uidLastSave="{00000000-0000-0000-0000-000000000000}"/>
  <bookViews>
    <workbookView xWindow="-120" yWindow="-120" windowWidth="25440" windowHeight="15390" xr2:uid="{D31D0316-650A-4D93-83BA-7F3A5914AB35}"/>
  </bookViews>
  <sheets>
    <sheet name="2023- 2027 Service Plan" sheetId="8" r:id="rId1"/>
    <sheet name="Complete Streets Cost" sheetId="10" r:id="rId2"/>
    <sheet name="Service Plan 2021" sheetId="1" state="hidden" r:id="rId3"/>
    <sheet name="KSPID_2021_Assessed" sheetId="6" r:id="rId4"/>
    <sheet name="Assessment Roll" sheetId="13" r:id="rId5"/>
    <sheet name="KSPID_2021_All" sheetId="7" state="hidden" r:id="rId6"/>
    <sheet name="Q1-2020" sheetId="2" state="hidden" r:id="rId7"/>
  </sheets>
  <externalReferences>
    <externalReference r:id="rId8"/>
  </externalReferences>
  <definedNames>
    <definedName name="_xlnm._FilterDatabase" localSheetId="4" hidden="1">'Assessment Roll'!$A$1:$AR$57</definedName>
    <definedName name="_xlnm._FilterDatabase" localSheetId="3" hidden="1">KSPID_2021_Assessed!$C$1:$AT$56</definedName>
    <definedName name="Knox_PID_2020_Raw7_20">#REF!</definedName>
    <definedName name="KSPID_2021_Raw_Extract" localSheetId="3">KSPID_2021_Assessed!$A$1:$AP$48</definedName>
    <definedName name="KSPID_2021_Raw_Extract">KSPID_2021_All!$A$1:$AP$48</definedName>
    <definedName name="KSPID_2022_Raw_Extract" localSheetId="4">'Assessment Roll'!$A$1:$AP$55</definedName>
    <definedName name="_xlnm.Print_Area" localSheetId="0">'2023- 2027 Service Plan'!$A$1:$S$36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6" i="8" l="1"/>
  <c r="Q25" i="8"/>
  <c r="I6" i="8" l="1"/>
  <c r="AS56" i="13"/>
  <c r="AU55" i="13"/>
  <c r="AU54" i="13"/>
  <c r="AU53" i="13"/>
  <c r="AU52" i="13"/>
  <c r="AU51" i="13"/>
  <c r="AU50" i="13"/>
  <c r="AU49" i="13"/>
  <c r="AU48" i="13"/>
  <c r="AU47" i="13"/>
  <c r="AU46" i="13"/>
  <c r="AU45" i="13"/>
  <c r="AU44" i="13"/>
  <c r="AU43" i="13"/>
  <c r="AU42" i="13"/>
  <c r="AU41" i="13"/>
  <c r="AU40" i="13"/>
  <c r="AU39" i="13"/>
  <c r="AU38" i="13"/>
  <c r="AU37" i="13"/>
  <c r="AU36" i="13"/>
  <c r="AU35" i="13"/>
  <c r="AU34" i="13"/>
  <c r="AU33" i="13"/>
  <c r="AU32" i="13"/>
  <c r="AU31" i="13"/>
  <c r="AU30" i="13"/>
  <c r="AU29" i="13"/>
  <c r="AU28" i="13"/>
  <c r="AU27" i="13"/>
  <c r="AU26" i="13"/>
  <c r="AU25" i="13"/>
  <c r="AU24" i="13"/>
  <c r="AU23" i="13"/>
  <c r="AU22" i="13"/>
  <c r="AU21" i="13"/>
  <c r="AU20" i="13"/>
  <c r="AU19" i="13"/>
  <c r="AU18" i="13"/>
  <c r="AU17" i="13"/>
  <c r="AU16" i="13"/>
  <c r="AU15" i="13"/>
  <c r="AU14" i="13"/>
  <c r="AU13" i="13"/>
  <c r="AU12" i="13"/>
  <c r="AU11" i="13"/>
  <c r="AU10" i="13"/>
  <c r="AU9" i="13"/>
  <c r="AU8" i="13"/>
  <c r="AU7" i="13"/>
  <c r="AU6" i="13"/>
  <c r="AU5" i="13"/>
  <c r="AU4" i="13"/>
  <c r="AU3" i="13"/>
  <c r="AU2" i="13"/>
  <c r="AU56" i="13" s="1"/>
  <c r="AT59" i="13" s="1"/>
  <c r="AT60" i="13" s="1"/>
  <c r="AT62" i="13" s="1"/>
  <c r="I15" i="8" l="1"/>
  <c r="K15" i="8" s="1"/>
  <c r="M15" i="8" s="1"/>
  <c r="K13" i="8"/>
  <c r="M13" i="8" s="1"/>
  <c r="O13" i="8" s="1"/>
  <c r="Q13" i="8" s="1"/>
  <c r="O15" i="8" l="1"/>
  <c r="Q15" i="8" s="1"/>
  <c r="I13" i="8" l="1"/>
  <c r="G23" i="8" l="1"/>
  <c r="G25" i="8" s="1"/>
  <c r="G8" i="8"/>
  <c r="I19" i="8" l="1"/>
  <c r="H16" i="10" l="1"/>
  <c r="I16" i="10" s="1"/>
  <c r="H15" i="10"/>
  <c r="G16" i="10" s="1"/>
  <c r="G15" i="10"/>
  <c r="G13" i="10"/>
  <c r="G14" i="10"/>
  <c r="F11" i="10" l="1"/>
  <c r="G9" i="10" l="1"/>
  <c r="F10" i="10" l="1"/>
  <c r="F9" i="10"/>
  <c r="F17" i="10" s="1"/>
  <c r="F18" i="10" l="1"/>
  <c r="F22" i="10" s="1"/>
  <c r="I7" i="8" l="1"/>
  <c r="H24" i="8" l="1"/>
  <c r="H21" i="8"/>
  <c r="H11" i="8"/>
  <c r="H13" i="8"/>
  <c r="H15" i="8"/>
  <c r="H17" i="8"/>
  <c r="H19" i="8"/>
  <c r="E17" i="10" l="1"/>
  <c r="E11" i="8" l="1"/>
  <c r="I11" i="8" s="1"/>
  <c r="E21" i="8"/>
  <c r="E19" i="8"/>
  <c r="E17" i="8"/>
  <c r="E15" i="8"/>
  <c r="E13" i="8"/>
  <c r="E6" i="8" l="1"/>
  <c r="E23" i="8" l="1"/>
  <c r="F11" i="8" s="1"/>
  <c r="K21" i="8"/>
  <c r="R19" i="1"/>
  <c r="AR56" i="6"/>
  <c r="AT55" i="6"/>
  <c r="AT54" i="6"/>
  <c r="AT53" i="6"/>
  <c r="AT52" i="6"/>
  <c r="AT51" i="6"/>
  <c r="AT50" i="6"/>
  <c r="AT49" i="6"/>
  <c r="AT48" i="6"/>
  <c r="AT47" i="6"/>
  <c r="AT46" i="6"/>
  <c r="AT45" i="6"/>
  <c r="AT44" i="6"/>
  <c r="AT43" i="6"/>
  <c r="AT42" i="6"/>
  <c r="AT41" i="6"/>
  <c r="AT40" i="6"/>
  <c r="AT39" i="6"/>
  <c r="AT38" i="6"/>
  <c r="AT37" i="6"/>
  <c r="AT36" i="6"/>
  <c r="AT35" i="6"/>
  <c r="AT34" i="6"/>
  <c r="AT33" i="6"/>
  <c r="AT32" i="6"/>
  <c r="AT31" i="6"/>
  <c r="AT30" i="6"/>
  <c r="AT29" i="6"/>
  <c r="AT28" i="6"/>
  <c r="AT27" i="6"/>
  <c r="AT26" i="6"/>
  <c r="AT25" i="6"/>
  <c r="AT24" i="6"/>
  <c r="AT23" i="6"/>
  <c r="AT22" i="6"/>
  <c r="AT21" i="6"/>
  <c r="AT20" i="6"/>
  <c r="AT19" i="6"/>
  <c r="AT18" i="6"/>
  <c r="AT17" i="6"/>
  <c r="AT16" i="6"/>
  <c r="AT15" i="6"/>
  <c r="AT14" i="6"/>
  <c r="AT13" i="6"/>
  <c r="AT12" i="6"/>
  <c r="AT11" i="6"/>
  <c r="AT10" i="6"/>
  <c r="AT9" i="6"/>
  <c r="AT8" i="6"/>
  <c r="AT7" i="6"/>
  <c r="AT6" i="6"/>
  <c r="AT5" i="6"/>
  <c r="AT4" i="6"/>
  <c r="AT3" i="6"/>
  <c r="AT2" i="6"/>
  <c r="K6" i="8" l="1"/>
  <c r="M21" i="8"/>
  <c r="AT56" i="6"/>
  <c r="AT58" i="6" s="1"/>
  <c r="AT59" i="6" s="1"/>
  <c r="AT61" i="6" s="1"/>
  <c r="F17" i="8"/>
  <c r="F15" i="8"/>
  <c r="F19" i="8"/>
  <c r="F13" i="8"/>
  <c r="F21" i="8"/>
  <c r="E8" i="8"/>
  <c r="E24" i="8" s="1"/>
  <c r="I23" i="8"/>
  <c r="K19" i="8"/>
  <c r="U17" i="1"/>
  <c r="X17" i="1" s="1"/>
  <c r="AA17" i="1" s="1"/>
  <c r="AD17" i="1" s="1"/>
  <c r="R25" i="1"/>
  <c r="U25" i="1" s="1"/>
  <c r="X25" i="1" s="1"/>
  <c r="AA25" i="1" s="1"/>
  <c r="AD25" i="1" s="1"/>
  <c r="R23" i="1"/>
  <c r="U23" i="1" s="1"/>
  <c r="X23" i="1" s="1"/>
  <c r="AA23" i="1" s="1"/>
  <c r="AD23" i="1" s="1"/>
  <c r="U19" i="1"/>
  <c r="X19" i="1" s="1"/>
  <c r="AA19" i="1" s="1"/>
  <c r="AD19" i="1" s="1"/>
  <c r="O19" i="1"/>
  <c r="M6" i="8" l="1"/>
  <c r="O21" i="8"/>
  <c r="R8" i="1"/>
  <c r="I8" i="8"/>
  <c r="I24" i="8" s="1"/>
  <c r="E25" i="8"/>
  <c r="F24" i="8" s="1"/>
  <c r="M19" i="8"/>
  <c r="O9" i="1"/>
  <c r="R9" i="1" s="1"/>
  <c r="U9" i="1" s="1"/>
  <c r="X9" i="1" s="1"/>
  <c r="AA9" i="1" s="1"/>
  <c r="AD9" i="1" s="1"/>
  <c r="O8" i="1"/>
  <c r="O10" i="1" s="1"/>
  <c r="O6" i="8" l="1"/>
  <c r="Q21" i="8"/>
  <c r="M23" i="8"/>
  <c r="O19" i="8"/>
  <c r="K7" i="8"/>
  <c r="K8" i="8" s="1"/>
  <c r="I25" i="8"/>
  <c r="J17" i="8" s="1"/>
  <c r="O11" i="1"/>
  <c r="O12" i="1" s="1"/>
  <c r="Q6" i="8" l="1"/>
  <c r="J21" i="8"/>
  <c r="J13" i="8"/>
  <c r="J15" i="8"/>
  <c r="J19" i="8"/>
  <c r="J11" i="8"/>
  <c r="Q19" i="8"/>
  <c r="J24" i="8"/>
  <c r="L23" i="1"/>
  <c r="K23" i="8" l="1"/>
  <c r="R10" i="1"/>
  <c r="K24" i="8" l="1"/>
  <c r="U8" i="1"/>
  <c r="U10" i="1" s="1"/>
  <c r="K25" i="8" l="1"/>
  <c r="L17" i="8" s="1"/>
  <c r="M7" i="8"/>
  <c r="M8" i="8" s="1"/>
  <c r="M24" i="8" s="1"/>
  <c r="X8" i="1"/>
  <c r="X10" i="1" s="1"/>
  <c r="L24" i="8" l="1"/>
  <c r="L15" i="8"/>
  <c r="L19" i="8"/>
  <c r="L21" i="8"/>
  <c r="L13" i="8"/>
  <c r="L11" i="8"/>
  <c r="M25" i="8"/>
  <c r="O7" i="8"/>
  <c r="O8" i="8" s="1"/>
  <c r="O23" i="8"/>
  <c r="AA8" i="1"/>
  <c r="AA10" i="1" s="1"/>
  <c r="N17" i="8" l="1"/>
  <c r="N15" i="8"/>
  <c r="N11" i="8"/>
  <c r="N13" i="8"/>
  <c r="N21" i="8"/>
  <c r="N19" i="8"/>
  <c r="N24" i="8"/>
  <c r="O24" i="8"/>
  <c r="Q23" i="8"/>
  <c r="AD8" i="1"/>
  <c r="AD10" i="1" s="1"/>
  <c r="O25" i="8" l="1"/>
  <c r="P17" i="8" s="1"/>
  <c r="Q7" i="8"/>
  <c r="Q8" i="8" s="1"/>
  <c r="Q24" i="8" s="1"/>
  <c r="F32" i="2"/>
  <c r="E32" i="2"/>
  <c r="D32" i="2"/>
  <c r="C30" i="2"/>
  <c r="B30" i="2"/>
  <c r="B9" i="2"/>
  <c r="B10" i="2" s="1"/>
  <c r="C4" i="2"/>
  <c r="C14" i="2" s="1"/>
  <c r="C32" i="2" s="1"/>
  <c r="P11" i="8" l="1"/>
  <c r="P13" i="8"/>
  <c r="P15" i="8"/>
  <c r="P21" i="8"/>
  <c r="P19" i="8"/>
  <c r="P24" i="8"/>
  <c r="J12" i="1"/>
  <c r="F12" i="1"/>
  <c r="F27" i="1"/>
  <c r="H27" i="1"/>
  <c r="AD27" i="1" l="1"/>
  <c r="AA27" i="1"/>
  <c r="F30" i="1"/>
  <c r="H11" i="1" s="1"/>
  <c r="H12" i="1" s="1"/>
  <c r="H30" i="1" s="1"/>
  <c r="AB17" i="1" l="1"/>
  <c r="AB19" i="1"/>
  <c r="AB15" i="1"/>
  <c r="AB25" i="1"/>
  <c r="AB21" i="1"/>
  <c r="AB23" i="1"/>
  <c r="AE21" i="1"/>
  <c r="AE15" i="1"/>
  <c r="AE19" i="1"/>
  <c r="AE17" i="1"/>
  <c r="AE25" i="1"/>
  <c r="AE23" i="1"/>
  <c r="X27" i="1"/>
  <c r="U27" i="1"/>
  <c r="R27" i="1"/>
  <c r="O27" i="1"/>
  <c r="L27" i="1"/>
  <c r="J27" i="1"/>
  <c r="AB27" i="1" l="1"/>
  <c r="V25" i="1"/>
  <c r="V21" i="1"/>
  <c r="V19" i="1"/>
  <c r="V17" i="1"/>
  <c r="V15" i="1"/>
  <c r="V23" i="1"/>
  <c r="Y25" i="1"/>
  <c r="Y17" i="1"/>
  <c r="Y21" i="1"/>
  <c r="Y19" i="1"/>
  <c r="Y15" i="1"/>
  <c r="Y23" i="1"/>
  <c r="S25" i="1"/>
  <c r="S17" i="1"/>
  <c r="S15" i="1"/>
  <c r="S21" i="1"/>
  <c r="S19" i="1"/>
  <c r="S23" i="1"/>
  <c r="P17" i="1"/>
  <c r="P25" i="1"/>
  <c r="P21" i="1"/>
  <c r="P19" i="1"/>
  <c r="P15" i="1"/>
  <c r="P23" i="1"/>
  <c r="J30" i="1"/>
  <c r="S27" i="1" l="1"/>
  <c r="V27" i="1"/>
  <c r="Y27" i="1"/>
  <c r="P27" i="1"/>
  <c r="L12" i="1"/>
  <c r="L30" i="1" s="1"/>
  <c r="O30" i="1" l="1"/>
  <c r="R11" i="1" l="1"/>
  <c r="R12" i="1" s="1"/>
  <c r="P30" i="1"/>
  <c r="R30" i="1" l="1"/>
  <c r="S30" i="1" l="1"/>
  <c r="U11" i="1"/>
  <c r="U12" i="1" s="1"/>
  <c r="U30" i="1" l="1"/>
  <c r="V30" i="1" l="1"/>
  <c r="X11" i="1"/>
  <c r="X12" i="1" s="1"/>
  <c r="AA11" i="1" l="1"/>
  <c r="AA12" i="1" s="1"/>
  <c r="X30" i="1" l="1"/>
  <c r="AD11" i="1"/>
  <c r="AD12" i="1" s="1"/>
  <c r="AD30" i="1" l="1"/>
  <c r="Y30" i="1"/>
  <c r="AA30" i="1"/>
  <c r="AB30" i="1" l="1"/>
  <c r="AE30" i="1"/>
  <c r="B14" i="2" l="1"/>
  <c r="B3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CBRE</author>
  </authors>
  <commentList>
    <comment ref="A10" authorId="0" shapeId="0" xr:uid="{3C93D17D-369B-4618-B4D1-D03381EFCFBF}">
      <text>
        <r>
          <rPr>
            <b/>
            <sz val="9"/>
            <color indexed="81"/>
            <rFont val="Tahoma"/>
            <family val="2"/>
          </rPr>
          <t>CBRE:</t>
        </r>
        <r>
          <rPr>
            <sz val="9"/>
            <color indexed="81"/>
            <rFont val="Tahoma"/>
            <family val="2"/>
          </rPr>
          <t xml:space="preserve">
Remove redundant items from city estimate</t>
        </r>
      </text>
    </comment>
    <comment ref="A11" authorId="0" shapeId="0" xr:uid="{ECE3F2BB-26A9-4977-A21B-F1553C1C54C7}">
      <text>
        <r>
          <rPr>
            <sz val="9"/>
            <color indexed="81"/>
            <rFont val="Tahoma"/>
            <family val="2"/>
          </rPr>
          <t xml:space="preserve">OJB estimate
</t>
        </r>
      </text>
    </comment>
  </commentList>
</comments>
</file>

<file path=xl/sharedStrings.xml><?xml version="1.0" encoding="utf-8"?>
<sst xmlns="http://schemas.openxmlformats.org/spreadsheetml/2006/main" count="3725" uniqueCount="608">
  <si>
    <t>INCOME</t>
  </si>
  <si>
    <t>Carryover Fund Balance From Previous Year</t>
  </si>
  <si>
    <t xml:space="preserve"> </t>
  </si>
  <si>
    <t>TOTAL INCOME &amp; RESERVES</t>
  </si>
  <si>
    <t>EXPENSES</t>
  </si>
  <si>
    <t>Insurance &amp; Audit</t>
  </si>
  <si>
    <t>TOTAL CARRYOVER FUNDS AT YEAR END</t>
  </si>
  <si>
    <t>complement Knox Complete Streets (but may be separate projects from Complete Streets).</t>
  </si>
  <si>
    <t>2017 Budget</t>
  </si>
  <si>
    <t>2018 Forecast*</t>
  </si>
  <si>
    <t>(1)(2)</t>
  </si>
  <si>
    <t>2019 Forecast</t>
  </si>
  <si>
    <t>2021 Forecast</t>
  </si>
  <si>
    <t>2022 Forecast</t>
  </si>
  <si>
    <t>2023 Forecast</t>
  </si>
  <si>
    <t>2024 Forecast</t>
  </si>
  <si>
    <t>Retainage</t>
  </si>
  <si>
    <t>Retainage Returned</t>
  </si>
  <si>
    <t>Knox Street Public Improvement District</t>
  </si>
  <si>
    <t>Cash Activity -Q1 2020</t>
  </si>
  <si>
    <t>2020 Budget</t>
  </si>
  <si>
    <t>Q1 2020 Actual</t>
  </si>
  <si>
    <t>Q2 2020 Actual</t>
  </si>
  <si>
    <t>Q3 2020 Actual</t>
  </si>
  <si>
    <t>Q4 2020 Actual</t>
  </si>
  <si>
    <t>Comments</t>
  </si>
  <si>
    <t>Cash Balance 12/31/2019</t>
  </si>
  <si>
    <t>Carryover Funds</t>
  </si>
  <si>
    <t>Dallas County Tax Receipts</t>
  </si>
  <si>
    <t>PID Oversight Fee (City of Dallas)</t>
  </si>
  <si>
    <t>Interest Income</t>
  </si>
  <si>
    <t>Dallas County Overpayment</t>
  </si>
  <si>
    <t>Total Revenue</t>
  </si>
  <si>
    <t>Capital Projects/Enhancements</t>
  </si>
  <si>
    <t>Security</t>
  </si>
  <si>
    <t>Insurance</t>
  </si>
  <si>
    <t xml:space="preserve">Seasonal Decorating </t>
  </si>
  <si>
    <t>Other Marketing &amp; Promotion</t>
  </si>
  <si>
    <t>Accounting and Audit Fees</t>
  </si>
  <si>
    <t>Other Professional Fees</t>
  </si>
  <si>
    <t>Tax Accounting and Consulting</t>
  </si>
  <si>
    <t>Landscape</t>
  </si>
  <si>
    <t>Administrative</t>
  </si>
  <si>
    <t>Total Expenses</t>
  </si>
  <si>
    <t>Cash Balance</t>
  </si>
  <si>
    <t>2020 Actual</t>
  </si>
  <si>
    <t>Knox Street Public Improvement District - Service Plan</t>
  </si>
  <si>
    <t>Gross Assessment Revenue (1)</t>
  </si>
  <si>
    <t>2025 Forecast'</t>
  </si>
  <si>
    <t>2026 Forecast'</t>
  </si>
  <si>
    <t>PID_Assignment</t>
  </si>
  <si>
    <t>GIS_PARCEL_ID</t>
  </si>
  <si>
    <t>ACCOUNT_NUM</t>
  </si>
  <si>
    <t>STREET_NUM</t>
  </si>
  <si>
    <t>FULL_STREET_NAME</t>
  </si>
  <si>
    <t>BLDG_ID</t>
  </si>
  <si>
    <t>UNIT_ID</t>
  </si>
  <si>
    <t>OWNER_NAME1</t>
  </si>
  <si>
    <t>OWNER_NAME2</t>
  </si>
  <si>
    <t>OWNER_ADDRESS_LINE1</t>
  </si>
  <si>
    <t>OWNER_ADDRESS_LINE2</t>
  </si>
  <si>
    <t>OWNER_ADDRESS_LINE3</t>
  </si>
  <si>
    <t>OWNER_ADDRESS_LINE4</t>
  </si>
  <si>
    <t>OWNER_CITY</t>
  </si>
  <si>
    <t>OWNER_STATE</t>
  </si>
  <si>
    <t>OWNER_ZIPCODE</t>
  </si>
  <si>
    <t>OWNER_COUNTRY</t>
  </si>
  <si>
    <t>TOT_VAL</t>
  </si>
  <si>
    <t>CITY_TAXABLE_VAL</t>
  </si>
  <si>
    <t>HOMESTEAD</t>
  </si>
  <si>
    <t>OVER_65</t>
  </si>
  <si>
    <t>DISABLED_VET1</t>
  </si>
  <si>
    <t>REG_DISABILITY</t>
  </si>
  <si>
    <t>Agriculture</t>
  </si>
  <si>
    <t>ABATEMENT</t>
  </si>
  <si>
    <t>HISTORIC</t>
  </si>
  <si>
    <t>FREEPORT</t>
  </si>
  <si>
    <t>POLLUTION</t>
  </si>
  <si>
    <t>LOW_INCOME</t>
  </si>
  <si>
    <t>GOODS_IN_TRANSIT</t>
  </si>
  <si>
    <t>TOTAL_Exempt</t>
  </si>
  <si>
    <t>NBHD_CD</t>
  </si>
  <si>
    <t>LEGAL1</t>
  </si>
  <si>
    <t>LEGAL2</t>
  </si>
  <si>
    <t>LEGAL3</t>
  </si>
  <si>
    <t>LEGAL4</t>
  </si>
  <si>
    <t>LEGAL5</t>
  </si>
  <si>
    <t>IMPR_VAL</t>
  </si>
  <si>
    <t>LAND_VAL</t>
  </si>
  <si>
    <t>DeedTransferDate</t>
  </si>
  <si>
    <t>ResCom</t>
  </si>
  <si>
    <t>ApprYear</t>
  </si>
  <si>
    <t>Knox Street</t>
  </si>
  <si>
    <t>00000158791000000</t>
  </si>
  <si>
    <t>4441</t>
  </si>
  <si>
    <t>TRAVIS ST</t>
  </si>
  <si>
    <t>KD KNOX STREET VILLAGE HOLDCO LLC</t>
  </si>
  <si>
    <t>MSD CAPITAL LP // ATTN:  M LIGUORI</t>
  </si>
  <si>
    <t>645 FIFTH AVE 21ST FLOOR</t>
  </si>
  <si>
    <t>NEW YORK</t>
  </si>
  <si>
    <t>10022-5922</t>
  </si>
  <si>
    <t>UNITED STATES OF AMERICA</t>
  </si>
  <si>
    <t>UNASSIGNED</t>
  </si>
  <si>
    <t>FR WILSONS NORTH DALLAS ADD</t>
  </si>
  <si>
    <t>BLK 1530 LTS 35 &amp; 36 ACS 0.3260</t>
  </si>
  <si>
    <t>INT201800086834 DD04032018 CO-DC</t>
  </si>
  <si>
    <t>1530 000   035        1001530 000</t>
  </si>
  <si>
    <t>04/04/2018</t>
  </si>
  <si>
    <t>COM</t>
  </si>
  <si>
    <t>2020</t>
  </si>
  <si>
    <t>00000159004000000</t>
  </si>
  <si>
    <t>4524</t>
  </si>
  <si>
    <t>MCKINNEY AVE</t>
  </si>
  <si>
    <t>103</t>
  </si>
  <si>
    <t>COCKRELL FAIRLAND REV</t>
  </si>
  <si>
    <t>BLK J/1534 S 50' LOT 17</t>
  </si>
  <si>
    <t>1534 00J   01700      1001534 00J</t>
  </si>
  <si>
    <t>00000159043000000</t>
  </si>
  <si>
    <t>3015</t>
  </si>
  <si>
    <t>KNOX ST</t>
  </si>
  <si>
    <t>NABHOLTZ KMCK PARTNERS LP</t>
  </si>
  <si>
    <t>SUITE  210</t>
  </si>
  <si>
    <t>4809 COLE AVE STE 210</t>
  </si>
  <si>
    <t>DALLAS</t>
  </si>
  <si>
    <t>TEXAS</t>
  </si>
  <si>
    <t>75205-3581</t>
  </si>
  <si>
    <t>BLK J/1534 PT LOT 13</t>
  </si>
  <si>
    <t>100X50</t>
  </si>
  <si>
    <t>VOL94129/1216 DD062994 CO-DALLAS</t>
  </si>
  <si>
    <t>1534 00J   01300      1001534 00J</t>
  </si>
  <si>
    <t>07/06/1994</t>
  </si>
  <si>
    <t>00000159046000000</t>
  </si>
  <si>
    <t>3025</t>
  </si>
  <si>
    <t>COCKRELLS FAIRLAND REV</t>
  </si>
  <si>
    <t>BLK J/1534 PT LOT 13 &amp; ABND PT</t>
  </si>
  <si>
    <t>KNOX ACS 0.1164 (CALC)</t>
  </si>
  <si>
    <t>00000159049000000</t>
  </si>
  <si>
    <t>4544</t>
  </si>
  <si>
    <t>BLK J/1534 LOT 14 &amp; 25' LOT 13</t>
  </si>
  <si>
    <t>ACS 0.4591 (CALC)</t>
  </si>
  <si>
    <t>00000159055000000</t>
  </si>
  <si>
    <t>107</t>
  </si>
  <si>
    <t>BLK J/1534 25' LT 16 &amp; 25' LT 17</t>
  </si>
  <si>
    <t>1534 00J   01600      1001534 00J</t>
  </si>
  <si>
    <t>00000159058000000</t>
  </si>
  <si>
    <t>4516</t>
  </si>
  <si>
    <t>CRYSTAL PYRAMID LTD</t>
  </si>
  <si>
    <t>2915 BOOKHOUT ST</t>
  </si>
  <si>
    <t>75201-1101</t>
  </si>
  <si>
    <t>BLK J/1534 NE 50'LOT 18</t>
  </si>
  <si>
    <t>VOL95105/5505 DD053195 CO-DALLAS</t>
  </si>
  <si>
    <t>1534 00J   01800      1001534 00J</t>
  </si>
  <si>
    <t>05/31/1995</t>
  </si>
  <si>
    <t>00000159061000000</t>
  </si>
  <si>
    <t>4510</t>
  </si>
  <si>
    <t>BLK J/1534 25FT LT 18 &amp; LOT 19</t>
  </si>
  <si>
    <t>4510 MCKINNEY AVE</t>
  </si>
  <si>
    <t>1534J000   019        1001534J000</t>
  </si>
  <si>
    <t>00000159064000000</t>
  </si>
  <si>
    <t>4502</t>
  </si>
  <si>
    <t>I S K INC</t>
  </si>
  <si>
    <t>3102 MAPLE AVE STE 500</t>
  </si>
  <si>
    <t>75201-1262</t>
  </si>
  <si>
    <t>BLK J/1534 PT LOT 20</t>
  </si>
  <si>
    <t>75X150 MCKINNEY &amp; ARMSTRONG</t>
  </si>
  <si>
    <t>VOL86085 PG2747         CO-DALLAS</t>
  </si>
  <si>
    <t>1534J000   020        1001534J000</t>
  </si>
  <si>
    <t>05/01/1986</t>
  </si>
  <si>
    <t>00000159067000000</t>
  </si>
  <si>
    <t>3012</t>
  </si>
  <si>
    <t>ARMSTRONG AVE</t>
  </si>
  <si>
    <t>BLK J/1534 PT LOT 20  50X75</t>
  </si>
  <si>
    <t>ARMSTRONG &amp; ALLEY</t>
  </si>
  <si>
    <t>VOL93236/2772 DD112993 CO-DALLAS</t>
  </si>
  <si>
    <t>1534 00J   020        1001534 00J</t>
  </si>
  <si>
    <t>12/06/1993</t>
  </si>
  <si>
    <t>00000159073000000</t>
  </si>
  <si>
    <t>4519</t>
  </si>
  <si>
    <t>GILLILAND PROPERTIES II LTD</t>
  </si>
  <si>
    <t>5956 SHERRY LN STE 1000</t>
  </si>
  <si>
    <t>75225-8021</t>
  </si>
  <si>
    <t>BLK K/1535 N30' LT 3 &amp; S50' LT 4</t>
  </si>
  <si>
    <t>4519 MCKINNEY AVE</t>
  </si>
  <si>
    <t>INT200900034302 DD01122009 CO-DC</t>
  </si>
  <si>
    <t>1535 00K   00300      1001535 00K</t>
  </si>
  <si>
    <t>02/05/2009</t>
  </si>
  <si>
    <t>00000159076000000</t>
  </si>
  <si>
    <t>4525</t>
  </si>
  <si>
    <t>GILLILAND PPTIES III LTD</t>
  </si>
  <si>
    <t>SUITE 1000</t>
  </si>
  <si>
    <t>BLK K/1535 25'LOT 4 ALL LOT 5 &amp;</t>
  </si>
  <si>
    <t>50'LOT 6</t>
  </si>
  <si>
    <t>VOL2001159/6471 DD08142001 CO-DC</t>
  </si>
  <si>
    <t>1535 00K   004        1001535 00K</t>
  </si>
  <si>
    <t>08/15/2001</t>
  </si>
  <si>
    <t>00000159079000000</t>
  </si>
  <si>
    <t>4531</t>
  </si>
  <si>
    <t>GILLILAND PPTIES II LTD</t>
  </si>
  <si>
    <t>% LYNN GILLILAND O'NEIL</t>
  </si>
  <si>
    <t>BLK K/1535 NE 25 FT LOT 6 &amp;</t>
  </si>
  <si>
    <t>SW 25 FT LOT 7</t>
  </si>
  <si>
    <t>VOL2001136/1001 DD07052001 C0-DC</t>
  </si>
  <si>
    <t>1535 00K   00600      1001535 00K</t>
  </si>
  <si>
    <t>07/13/2001</t>
  </si>
  <si>
    <t>00000159094000000</t>
  </si>
  <si>
    <t>3121</t>
  </si>
  <si>
    <t>BLK K/1535 LOTS 9-11 &amp; 50' LOT 12</t>
  </si>
  <si>
    <t>COLE &amp; KNOX</t>
  </si>
  <si>
    <t>VOL2001136/1001 DD07052001 CO-DC</t>
  </si>
  <si>
    <t>1535 00K   00900      1001535 00K</t>
  </si>
  <si>
    <t>00000159097000000</t>
  </si>
  <si>
    <t>COLE AVE</t>
  </si>
  <si>
    <t>% LYNN GILLILAND O'NEAL</t>
  </si>
  <si>
    <t>BLK K/1535 25'LOT 12 &amp; 25' LT 13</t>
  </si>
  <si>
    <t>1535 00K   01200      1001535 00K</t>
  </si>
  <si>
    <t>00000159100000000</t>
  </si>
  <si>
    <t>4514</t>
  </si>
  <si>
    <t>EOSII AT HIGHLAND PARK PLACE LLC</t>
  </si>
  <si>
    <t>PO BOX 28270</t>
  </si>
  <si>
    <t>SANTA ANA</t>
  </si>
  <si>
    <t>CALIFORNIA</t>
  </si>
  <si>
    <t>92799-8270</t>
  </si>
  <si>
    <t>BLK K/1535 SW 50 FT 13 &amp;</t>
  </si>
  <si>
    <t>ALL 14-16</t>
  </si>
  <si>
    <t>INT201300345966 DD11072013 CO-DC</t>
  </si>
  <si>
    <t>1535 00K   01300      1DA1535 00K</t>
  </si>
  <si>
    <t>11/07/2013</t>
  </si>
  <si>
    <t>00000159133000000</t>
  </si>
  <si>
    <t>3209</t>
  </si>
  <si>
    <t>3JBWEIR LLC</t>
  </si>
  <si>
    <t>% MARTHA J WEIR MANAGER</t>
  </si>
  <si>
    <t>5920 GOLIAD AVE</t>
  </si>
  <si>
    <t>75206-6820</t>
  </si>
  <si>
    <t>BLK L/1536 PT LT 7 &amp; 8</t>
  </si>
  <si>
    <t>47-1/3X91 KNOW 98-2/3 FR COLE</t>
  </si>
  <si>
    <t>INT201900289999 DD10252019 CO-DC</t>
  </si>
  <si>
    <t>1536 000   00800      1001536 000</t>
  </si>
  <si>
    <t>10/29/2019</t>
  </si>
  <si>
    <t>00000159136000000</t>
  </si>
  <si>
    <t>3213</t>
  </si>
  <si>
    <t>WEIR FAMILY INVESTMENTS LP</t>
  </si>
  <si>
    <t>3219 KNOX ST</t>
  </si>
  <si>
    <t>75205-4031</t>
  </si>
  <si>
    <t>BLK L/1536 PT LOT 7 &amp; 8</t>
  </si>
  <si>
    <t>34X91 KNOX &amp; ALLEY</t>
  </si>
  <si>
    <t>INT201800315703 DD09052018 CO-DC</t>
  </si>
  <si>
    <t>1536 00L   00800      1001536 00L</t>
  </si>
  <si>
    <t>12/03/2018</t>
  </si>
  <si>
    <t>00000159139000000</t>
  </si>
  <si>
    <t>3207</t>
  </si>
  <si>
    <t>3207 KNOX STREET JV</t>
  </si>
  <si>
    <t>2519 THOMAS AVE</t>
  </si>
  <si>
    <t>75201-2039</t>
  </si>
  <si>
    <t>BLK L/1536 PT LOTS 7 &amp; 8</t>
  </si>
  <si>
    <t>23-2/3X91 KNOX 75FR COLE</t>
  </si>
  <si>
    <t>VOL91125/2271 EX062591 CO-DALLAS</t>
  </si>
  <si>
    <t>1536 000   00700      1001536 00L</t>
  </si>
  <si>
    <t>06/27/1991</t>
  </si>
  <si>
    <t>00000159142000000</t>
  </si>
  <si>
    <t>3205</t>
  </si>
  <si>
    <t>KD KNOX COLE HOLDCO LLC</t>
  </si>
  <si>
    <t>% MSD CAPITAL LP</t>
  </si>
  <si>
    <t>BLK L/1536 PT 7 &amp; 8</t>
  </si>
  <si>
    <t>25X91 KNOX 50FR COLE</t>
  </si>
  <si>
    <t>INT201800086833 DD04032018 CO-DC</t>
  </si>
  <si>
    <t>00000159145000000</t>
  </si>
  <si>
    <t>4537</t>
  </si>
  <si>
    <t>BLK L/1536 PT LOT 7</t>
  </si>
  <si>
    <t>16X50 COLE 75FR KNOX</t>
  </si>
  <si>
    <t>1536 00L   00700      1001536 00L</t>
  </si>
  <si>
    <t>00000159148000000</t>
  </si>
  <si>
    <t>3201</t>
  </si>
  <si>
    <t>BLK L/1536 PT LOT 8</t>
  </si>
  <si>
    <t>50X75 KNOX AND COLE</t>
  </si>
  <si>
    <t>00000159151000000</t>
  </si>
  <si>
    <t>3229</t>
  </si>
  <si>
    <t>WEIRS PLAZA OWNER LLC</t>
  </si>
  <si>
    <t>CEDAR MAPLE PLAZA III</t>
  </si>
  <si>
    <t>2311 CEDAR SPRINGS RD STE 300</t>
  </si>
  <si>
    <t>75201-7811</t>
  </si>
  <si>
    <t>BLK L/1536 PT LOTS 9 &amp; 10</t>
  </si>
  <si>
    <t>47X124X13X26X60X150 KNOX &amp; TRAVIS</t>
  </si>
  <si>
    <t>INT201900168058 DD06282019 CO-DC</t>
  </si>
  <si>
    <t>1536 00L   00900      1001536 00L</t>
  </si>
  <si>
    <t>07/01/2019</t>
  </si>
  <si>
    <t>00000159154000000</t>
  </si>
  <si>
    <t>3219</t>
  </si>
  <si>
    <t>133X150X120X26X13X124 KNOX &amp;ALLEY</t>
  </si>
  <si>
    <t>00000159157000000</t>
  </si>
  <si>
    <t>4534</t>
  </si>
  <si>
    <t>BLK L/1536 LOTS 11 &amp; 12</t>
  </si>
  <si>
    <t>1536 00L   01100      1001536 00L</t>
  </si>
  <si>
    <t>00000159178000000</t>
  </si>
  <si>
    <t>4501</t>
  </si>
  <si>
    <t>CAFE MADRID REAL ESTATE HOLDINGS INC</t>
  </si>
  <si>
    <t>4501 TRAVIS ST</t>
  </si>
  <si>
    <t>75205-4126</t>
  </si>
  <si>
    <t>BLK M/1537 LT 1 &amp; PT LT 2</t>
  </si>
  <si>
    <t>60X150 ; @ARMSTRONG</t>
  </si>
  <si>
    <t>INT201300379537 DD12012013 CO-DC</t>
  </si>
  <si>
    <t>1537 00M   00100      1001537 00M</t>
  </si>
  <si>
    <t>12/17/2013</t>
  </si>
  <si>
    <t>00000159181000000</t>
  </si>
  <si>
    <t>4507</t>
  </si>
  <si>
    <t>KD TRAVIS BLOCK HOLDCO LLC</t>
  </si>
  <si>
    <t>%MSD CAPITAL LP</t>
  </si>
  <si>
    <t>645 FIFTH AVE 21TH FLOOR</t>
  </si>
  <si>
    <t>BLK M/1537 PT LT 2 ACS 0.172</t>
  </si>
  <si>
    <t>50X150</t>
  </si>
  <si>
    <t>INT201800086831 DD04032018 CO-DC</t>
  </si>
  <si>
    <t>1537 00M   00200      1001537 00M</t>
  </si>
  <si>
    <t>00000159184000000</t>
  </si>
  <si>
    <t>4511</t>
  </si>
  <si>
    <t>BLK M/1537 LT 3 ACS 0.189</t>
  </si>
  <si>
    <t>1537 00M   00300      1001537 00M</t>
  </si>
  <si>
    <t>00000159190000000</t>
  </si>
  <si>
    <t>4513</t>
  </si>
  <si>
    <t>BLK M/1537 LS 4A &amp; 5A ACS 0.465</t>
  </si>
  <si>
    <t>1537 00M   05A00      1001537 00M</t>
  </si>
  <si>
    <t>00000159196000000</t>
  </si>
  <si>
    <t>4527</t>
  </si>
  <si>
    <t>BLK M/1537  LT 7 &amp; 25' LT 6</t>
  </si>
  <si>
    <t>1537 00M   00700      1001537 00M</t>
  </si>
  <si>
    <t>00000159199000000</t>
  </si>
  <si>
    <t>BLK M/1537 LT 8 ACS 0.155</t>
  </si>
  <si>
    <t>1537 00M   00800      1001537 00M</t>
  </si>
  <si>
    <t>00000159202000000</t>
  </si>
  <si>
    <t>4535</t>
  </si>
  <si>
    <t>BLK M/1537 LT 9 ACS 0.189</t>
  </si>
  <si>
    <t>1537 00M   00900      1001537 00M</t>
  </si>
  <si>
    <t>00000159208000000</t>
  </si>
  <si>
    <t>3311</t>
  </si>
  <si>
    <t>BLK M/1537 PT LTS 10 &amp; 11</t>
  </si>
  <si>
    <t>ACS 0.4479</t>
  </si>
  <si>
    <t>1537 00M   01000      1001537 00M</t>
  </si>
  <si>
    <t>00000159214000000</t>
  </si>
  <si>
    <t>3313</t>
  </si>
  <si>
    <t>COCKRELL FAIRLAND</t>
  </si>
  <si>
    <t>BLK M/1537 LT 12-15 &amp; ADJ PT BLK</t>
  </si>
  <si>
    <t>&amp; ABND ROW ACS 0.340</t>
  </si>
  <si>
    <t>1537 00M   01200      1001537 00M</t>
  </si>
  <si>
    <t>00000159217000000</t>
  </si>
  <si>
    <t>4530</t>
  </si>
  <si>
    <t>BUENA VISTA ST</t>
  </si>
  <si>
    <t>KD BV BLOCK HOLDCO LLC</t>
  </si>
  <si>
    <t>645 FIFTH AVE 21ST FL</t>
  </si>
  <si>
    <t>BLK M/1537 LTS 17 &amp; 18 ACS 0.115</t>
  </si>
  <si>
    <t>INT202000026909 DD01282020 CO-DC</t>
  </si>
  <si>
    <t>1537 000   01700      1001537 000</t>
  </si>
  <si>
    <t>01/29/2020</t>
  </si>
  <si>
    <t>00000159220000000</t>
  </si>
  <si>
    <t>4528</t>
  </si>
  <si>
    <t>BLK M/1537 LOTS 19 &amp; 20</t>
  </si>
  <si>
    <t>4528 BUENA VISTA ST</t>
  </si>
  <si>
    <t>1537M000   019        1001537M000</t>
  </si>
  <si>
    <t>00000159223000000</t>
  </si>
  <si>
    <t>BLK M/1537 LTS 21 &amp; 22 ACS 0.115</t>
  </si>
  <si>
    <t>1537 000   02100      1001537 000</t>
  </si>
  <si>
    <t>00000159226500000</t>
  </si>
  <si>
    <t>BLK M/1537 LT 23A ACS 0.473</t>
  </si>
  <si>
    <t>1537 000   02300      1001537 000</t>
  </si>
  <si>
    <t>00000159226750000</t>
  </si>
  <si>
    <t>4500</t>
  </si>
  <si>
    <t>BLK M/1537 LT 24A ACS 0.158</t>
  </si>
  <si>
    <t>1537 000   24A00      1001537 000</t>
  </si>
  <si>
    <t>00000159250000000</t>
  </si>
  <si>
    <t>3310</t>
  </si>
  <si>
    <t>MSD CAPITAL LP//ATTN  M LIGUORI</t>
  </si>
  <si>
    <t>BLK S/1538 LTS 1 &amp; 2 ACS 0.20</t>
  </si>
  <si>
    <t>1538 00S   00100      1001538 00S</t>
  </si>
  <si>
    <t>00000159253000000</t>
  </si>
  <si>
    <t>3300</t>
  </si>
  <si>
    <t>KEATING CLONARD HOLDINGS LLC</t>
  </si>
  <si>
    <t>% VENTURE COMMERICIAL MGMT LLC</t>
  </si>
  <si>
    <t>8235 DOUGLAS AVE STE 720</t>
  </si>
  <si>
    <t>75225-6007</t>
  </si>
  <si>
    <t>BLK S/1538 LOTS 3 &amp; 4</t>
  </si>
  <si>
    <t>TRAVIS &amp; KNOX</t>
  </si>
  <si>
    <t>INT201400240284 DD09012014 CO-DC</t>
  </si>
  <si>
    <t>1538 00S   00300      1001538 00S</t>
  </si>
  <si>
    <t>09/19/2014</t>
  </si>
  <si>
    <t>00000166777000000</t>
  </si>
  <si>
    <t>4600</t>
  </si>
  <si>
    <t>FAIRLAND</t>
  </si>
  <si>
    <t>BLK C/1620 PT LT 1 &amp; LTS 2-4</t>
  </si>
  <si>
    <t>ACS 0.6395</t>
  </si>
  <si>
    <t>1620 00C   00100      1001620 00C</t>
  </si>
  <si>
    <t>00000166780000000</t>
  </si>
  <si>
    <t>4616</t>
  </si>
  <si>
    <t>MCKINNEY KNOX JOINT</t>
  </si>
  <si>
    <t>% CENCOR REALTY SERV INC</t>
  </si>
  <si>
    <t>FAIRLAND  BLK C/1620</t>
  </si>
  <si>
    <t>LTS 5 &amp; 6 MCKINNEY 200'FR KNOX</t>
  </si>
  <si>
    <t>CO-DALLAS</t>
  </si>
  <si>
    <t>1620 00C   00500      1001620 00C</t>
  </si>
  <si>
    <t>NULL</t>
  </si>
  <si>
    <t>001534000J15A0000</t>
  </si>
  <si>
    <t>NABHOLTZ</t>
  </si>
  <si>
    <t>BLK J/1534 LT 15A ACS 0.574</t>
  </si>
  <si>
    <t>VOL94129/1216 DD06291994 CO-DC</t>
  </si>
  <si>
    <t>1534 00J   15A00      1001534 00J</t>
  </si>
  <si>
    <t>001535000K01A0000</t>
  </si>
  <si>
    <t>MAJAHUAL LP</t>
  </si>
  <si>
    <t>7106 HOLLY SQUARE CT</t>
  </si>
  <si>
    <t>TYLER</t>
  </si>
  <si>
    <t>75703-5762</t>
  </si>
  <si>
    <t>MCKENZIE</t>
  </si>
  <si>
    <t>BLK K/1535 LT 1A LESS ROW</t>
  </si>
  <si>
    <t>ACS 0.8495</t>
  </si>
  <si>
    <t>INT20080126756 DD04022008 CO-DC</t>
  </si>
  <si>
    <t>1535 00K   01A00      2DA1535 00K</t>
  </si>
  <si>
    <t>04/17/2008</t>
  </si>
  <si>
    <t>001535000K07A0000</t>
  </si>
  <si>
    <t>3101</t>
  </si>
  <si>
    <t>GILLILAND PROPERTIES LTD</t>
  </si>
  <si>
    <t>GILLILAND 1</t>
  </si>
  <si>
    <t>BLK K/1535 LT 7A ACS 0.3472</t>
  </si>
  <si>
    <t>VOL93049/2981 DD03011993 CO-DC</t>
  </si>
  <si>
    <t>1535 00K   07A        1001535 00K</t>
  </si>
  <si>
    <t>03/12/1993</t>
  </si>
  <si>
    <t>001535000K08A0000</t>
  </si>
  <si>
    <t>3107</t>
  </si>
  <si>
    <t>TABESH FAMILY TRUST</t>
  </si>
  <si>
    <t>3119 KNOX ST</t>
  </si>
  <si>
    <t>75205-4029</t>
  </si>
  <si>
    <t>BARDOT PLACE</t>
  </si>
  <si>
    <t>BLK K/1535 LT 8A  ACS 0.198002 AC</t>
  </si>
  <si>
    <t>115X75 KNOX 75FR MCKINNEY</t>
  </si>
  <si>
    <t>INT201500137260 DD05212015 CO-DC</t>
  </si>
  <si>
    <t>1535 00K   00800      1001535 00K</t>
  </si>
  <si>
    <t>05/28/2015</t>
  </si>
  <si>
    <t>001536000L01A0000</t>
  </si>
  <si>
    <t>KD COLE ARMSTRONG HOLDCO LLC</t>
  </si>
  <si>
    <t>COLE ARMSTRONG</t>
  </si>
  <si>
    <t>BLK L/1536 LT 1A ACS 2.065</t>
  </si>
  <si>
    <t>INT201800086832 DD04032018 CO-DC</t>
  </si>
  <si>
    <t>1536 00L   01A00      6DA1536 00L</t>
  </si>
  <si>
    <t>0015360L0013A0000</t>
  </si>
  <si>
    <t>INTERCITY INVESTMENT</t>
  </si>
  <si>
    <t>PROPERTIES INC</t>
  </si>
  <si>
    <t>4301 WESTSIDE DR STE 100</t>
  </si>
  <si>
    <t>75209-6570</t>
  </si>
  <si>
    <t>TRAVIS STREET RETAIL CENTER</t>
  </si>
  <si>
    <t>BLK L/1536 LT 13A ACS 1.2273</t>
  </si>
  <si>
    <t>VOL2000088/3087 DD05012000 CO-DC</t>
  </si>
  <si>
    <t>1536 00L   13A00      1001536 00L</t>
  </si>
  <si>
    <t>05/03/2000</t>
  </si>
  <si>
    <t>001618000A01A0000</t>
  </si>
  <si>
    <t>3230</t>
  </si>
  <si>
    <t>KNOX STREET VILLAGE</t>
  </si>
  <si>
    <t>BLK A/1618 LOT 1A ACS 2.1956</t>
  </si>
  <si>
    <t>VOL92149/2654</t>
  </si>
  <si>
    <t>1618 00A   01A        1001618 00A</t>
  </si>
  <si>
    <t>001619000B01A0000</t>
  </si>
  <si>
    <t>3130</t>
  </si>
  <si>
    <t>KNOX STREET VILLAGE 2</t>
  </si>
  <si>
    <t>BLK B/1619 LT 1A ACS 1.2509</t>
  </si>
  <si>
    <t>1619 00B   01A00      1001619 00B</t>
  </si>
  <si>
    <t>001619000B22A0000</t>
  </si>
  <si>
    <t>3104</t>
  </si>
  <si>
    <t>BLK B/1619 LT 22A ACS 1.5298</t>
  </si>
  <si>
    <t>1619 00B   22A        1001619 00B</t>
  </si>
  <si>
    <t>001620000C27A0000</t>
  </si>
  <si>
    <t>3010</t>
  </si>
  <si>
    <t>VALLEY OAK KNOX LLC</t>
  </si>
  <si>
    <t>21440 COUNTY RD 87</t>
  </si>
  <si>
    <t>WINTERS</t>
  </si>
  <si>
    <t>95694-9060</t>
  </si>
  <si>
    <t>KNOX ADDN</t>
  </si>
  <si>
    <t>BLK C/1620 LT 27A ACS 0.218</t>
  </si>
  <si>
    <t>INT201300272395 DD08152013 CO-DC</t>
  </si>
  <si>
    <t>1620 00C   27A00      6DA1620 00C</t>
  </si>
  <si>
    <t>08/28/2013</t>
  </si>
  <si>
    <t>001621000D01A0000</t>
  </si>
  <si>
    <t>4611</t>
  </si>
  <si>
    <t>N CENTRAL EXPY</t>
  </si>
  <si>
    <t>ORR VENTURE LTD</t>
  </si>
  <si>
    <t>16950 DALLAS PKWY STE 120</t>
  </si>
  <si>
    <t>75248-1942</t>
  </si>
  <si>
    <t>FAIRLAND ANNEX</t>
  </si>
  <si>
    <t>BLK D/1621 LT 1A ACS 0.2115</t>
  </si>
  <si>
    <t>INT20070419085 DD11202007 CO-DC</t>
  </si>
  <si>
    <t>1621 00D   01A00      2DA1621 00D</t>
  </si>
  <si>
    <t>11/20/2007</t>
  </si>
  <si>
    <t>Net Assessment Revenue</t>
  </si>
  <si>
    <r>
      <t xml:space="preserve">Capital Improvements </t>
    </r>
    <r>
      <rPr>
        <b/>
        <vertAlign val="superscript"/>
        <sz val="10"/>
        <rFont val="Arial"/>
        <family val="2"/>
      </rPr>
      <t>(3)</t>
    </r>
  </si>
  <si>
    <r>
      <t xml:space="preserve">Public Safety and Security </t>
    </r>
    <r>
      <rPr>
        <b/>
        <vertAlign val="superscript"/>
        <sz val="10"/>
        <rFont val="Arial"/>
        <family val="2"/>
      </rPr>
      <t>(4)</t>
    </r>
  </si>
  <si>
    <r>
      <t xml:space="preserve">Marketing &amp; Promotions </t>
    </r>
    <r>
      <rPr>
        <b/>
        <vertAlign val="superscript"/>
        <sz val="10"/>
        <rFont val="Arial"/>
        <family val="2"/>
      </rPr>
      <t>(5)</t>
    </r>
  </si>
  <si>
    <r>
      <rPr>
        <b/>
        <vertAlign val="superscript"/>
        <sz val="10"/>
        <rFont val="Arial"/>
        <family val="2"/>
      </rPr>
      <t>(3)</t>
    </r>
    <r>
      <rPr>
        <b/>
        <sz val="10"/>
        <rFont val="Arial"/>
        <family val="2"/>
      </rPr>
      <t xml:space="preserve"> Carryover funds will be used to fund capital improvement projects such as (but not limited to) gateway markers, streetscape improvements and/or in conjunction</t>
    </r>
  </si>
  <si>
    <r>
      <rPr>
        <b/>
        <vertAlign val="superscript"/>
        <sz val="10"/>
        <rFont val="Arial"/>
        <family val="2"/>
      </rPr>
      <t>(4)</t>
    </r>
    <r>
      <rPr>
        <b/>
        <sz val="10"/>
        <rFont val="Arial"/>
        <family val="2"/>
      </rPr>
      <t xml:space="preserve"> Security includes private security patrol, off-duty police,  and related security systems equipment and montoring.</t>
    </r>
  </si>
  <si>
    <r>
      <rPr>
        <b/>
        <vertAlign val="superscript"/>
        <sz val="10"/>
        <rFont val="Arial"/>
        <family val="2"/>
      </rPr>
      <t>(5)</t>
    </r>
    <r>
      <rPr>
        <b/>
        <sz val="10"/>
        <rFont val="Arial"/>
        <family val="2"/>
      </rPr>
      <t xml:space="preserve"> Website, marketing, social media, branding, banners, special events and holiday tree lighting</t>
    </r>
  </si>
  <si>
    <r>
      <rPr>
        <b/>
        <vertAlign val="superscript"/>
        <sz val="10"/>
        <rFont val="Arial"/>
        <family val="2"/>
      </rPr>
      <t>(1)</t>
    </r>
    <r>
      <rPr>
        <b/>
        <sz val="10"/>
        <rFont val="Arial"/>
        <family val="2"/>
      </rPr>
      <t xml:space="preserve"> 2022 - 2026 Assessments are based on the maximum rate of $0.15 per $100 of taxable value. Additional funds re-distributed to capital enhancements, marketing and security</t>
    </r>
  </si>
  <si>
    <r>
      <rPr>
        <b/>
        <vertAlign val="superscript"/>
        <sz val="10"/>
        <rFont val="Arial"/>
        <family val="2"/>
      </rPr>
      <t>(2)</t>
    </r>
    <r>
      <rPr>
        <b/>
        <sz val="10"/>
        <rFont val="Arial"/>
        <family val="2"/>
      </rPr>
      <t xml:space="preserve"> PID Oversight Charges: Starting in 2016, includes $2.75 per account fee and other publication fees.</t>
    </r>
  </si>
  <si>
    <t>with Knox Complete Streets (and related reasibility study costs). 2022 Capital Improvements reflects anticipated spend of majority of carryover from prior years to</t>
  </si>
  <si>
    <r>
      <rPr>
        <b/>
        <vertAlign val="superscript"/>
        <sz val="10"/>
        <rFont val="Arial"/>
        <family val="2"/>
      </rPr>
      <t>(6)</t>
    </r>
    <r>
      <rPr>
        <b/>
        <sz val="10"/>
        <rFont val="Arial"/>
        <family val="2"/>
      </rPr>
      <t xml:space="preserve"> Knox PID management corp plans to seek early renewal in order to maintain assessments and on-going expenditures as set forth above.</t>
    </r>
  </si>
  <si>
    <r>
      <t xml:space="preserve">PID Renewal Fee </t>
    </r>
    <r>
      <rPr>
        <b/>
        <vertAlign val="superscript"/>
        <sz val="10"/>
        <rFont val="Arial"/>
        <family val="2"/>
      </rPr>
      <t>(6)</t>
    </r>
  </si>
  <si>
    <t>TOTAL EXPENSES</t>
  </si>
  <si>
    <t>PID Oversight Charges (2)</t>
  </si>
  <si>
    <t>Draft - June 28, 2021</t>
  </si>
  <si>
    <t>Exempt</t>
  </si>
  <si>
    <t>Ass. Rate</t>
  </si>
  <si>
    <t xml:space="preserve">Assessment </t>
  </si>
  <si>
    <t>2021</t>
  </si>
  <si>
    <t>N</t>
  </si>
  <si>
    <t>Disputed account, hearing was on 6/24; included tot.value is as per DCAD</t>
  </si>
  <si>
    <t>Value in Dispute</t>
  </si>
  <si>
    <t>2021 Gross Assesment Rev</t>
  </si>
  <si>
    <t>At  98% Collection Rate</t>
  </si>
  <si>
    <t>Less County &amp; City admin charges</t>
  </si>
  <si>
    <t>2021 Net Estimated Revenue</t>
  </si>
  <si>
    <t>CARRYOVER FUNDS AT YEAR END</t>
  </si>
  <si>
    <t xml:space="preserve">TOTAL EXPENSES AND CARRYOVER FUNDS </t>
  </si>
  <si>
    <t>2023
 Forecast</t>
  </si>
  <si>
    <t>2024 
Forecast</t>
  </si>
  <si>
    <t xml:space="preserve">** The % for each service category is calculated by dividing them by total expenses and carryover funds </t>
  </si>
  <si>
    <r>
      <t xml:space="preserve">Net Assessment Revenue </t>
    </r>
    <r>
      <rPr>
        <b/>
        <vertAlign val="superscript"/>
        <sz val="10"/>
        <rFont val="Arial"/>
        <family val="2"/>
      </rPr>
      <t>1</t>
    </r>
  </si>
  <si>
    <r>
      <t xml:space="preserve">Public Safety and Security </t>
    </r>
    <r>
      <rPr>
        <b/>
        <vertAlign val="superscript"/>
        <sz val="10"/>
        <rFont val="Arial"/>
        <family val="2"/>
      </rPr>
      <t>(3)</t>
    </r>
  </si>
  <si>
    <r>
      <t xml:space="preserve">Marketing &amp; Promotions </t>
    </r>
    <r>
      <rPr>
        <b/>
        <vertAlign val="superscript"/>
        <sz val="10"/>
        <rFont val="Arial"/>
        <family val="2"/>
      </rPr>
      <t>(4)</t>
    </r>
  </si>
  <si>
    <r>
      <t xml:space="preserve">PID Renewal Fee </t>
    </r>
    <r>
      <rPr>
        <b/>
        <vertAlign val="superscript"/>
        <sz val="10"/>
        <rFont val="Arial"/>
        <family val="2"/>
      </rPr>
      <t>(5)</t>
    </r>
  </si>
  <si>
    <t>2025 
Forecast</t>
  </si>
  <si>
    <t>2026 
Forecast</t>
  </si>
  <si>
    <t>2027 
Forecast</t>
  </si>
  <si>
    <t>Growth Rate</t>
  </si>
  <si>
    <t>Knox Complete Streets - Upgrade Cost Sharing Proposal Rationale</t>
  </si>
  <si>
    <t>Original Construction Cost Estimates</t>
  </si>
  <si>
    <t>Committed Funding Sources</t>
  </si>
  <si>
    <t>OJB estimate 10/15/21</t>
  </si>
  <si>
    <t>City of Dallas estimate</t>
  </si>
  <si>
    <t>Original Subtotal</t>
  </si>
  <si>
    <t>PID - 2022 Capital Improvements Forecast</t>
  </si>
  <si>
    <t>Redundant Items</t>
  </si>
  <si>
    <t>PID - 2023 Capital Improvements Forecast</t>
  </si>
  <si>
    <t>Parking space paving/demo</t>
  </si>
  <si>
    <t>Total Current Funding Sources</t>
  </si>
  <si>
    <t>Stamped concrete paving - intersections</t>
  </si>
  <si>
    <t>Street lighting</t>
  </si>
  <si>
    <t>Landscape/irrigation</t>
  </si>
  <si>
    <t>Sidewalks/ramps</t>
  </si>
  <si>
    <t>Furnishings</t>
  </si>
  <si>
    <t>Subtotal redundant items</t>
  </si>
  <si>
    <t>Missing Items (from HZ 3/18 progress set)</t>
  </si>
  <si>
    <t>Water utilities</t>
  </si>
  <si>
    <t>Sanitary sewer utilities</t>
  </si>
  <si>
    <t>OJB 10% missing contingency</t>
  </si>
  <si>
    <t>Subtotal excluded items</t>
  </si>
  <si>
    <t>New Subtotal</t>
  </si>
  <si>
    <t>15% GC OHP (Missing from both estimates)</t>
  </si>
  <si>
    <t>New Construction Cost Total</t>
  </si>
  <si>
    <t>Total Additional Funding Sources</t>
  </si>
  <si>
    <t>Design Soft Costs</t>
  </si>
  <si>
    <t>Total Funding Sources</t>
  </si>
  <si>
    <t xml:space="preserve">* 2022 PID capital improvements reserve estimate </t>
  </si>
  <si>
    <t>** 2023 PID capital improvements budget forecast estimate</t>
  </si>
  <si>
    <t>*** Incorporates pro rata cost sharing scenario 1 based on Knox street frontage according to DCAD</t>
  </si>
  <si>
    <t>City of Dallas Bonds</t>
  </si>
  <si>
    <t>Shortfall</t>
  </si>
  <si>
    <t>KD Holdco (to be reimbursed by PID in future)</t>
  </si>
  <si>
    <t xml:space="preserve">Total Costs </t>
  </si>
  <si>
    <t xml:space="preserve">Funding Net of Funds Obligated for HZ Design </t>
  </si>
  <si>
    <t>Future Construction Costs</t>
  </si>
  <si>
    <t xml:space="preserve"> Unreimbursed OJB Design Costs</t>
  </si>
  <si>
    <t>1.12CC</t>
  </si>
  <si>
    <r>
      <t xml:space="preserve">Capital Improvements </t>
    </r>
    <r>
      <rPr>
        <b/>
        <vertAlign val="superscript"/>
        <sz val="10"/>
        <rFont val="Arial"/>
        <family val="2"/>
      </rPr>
      <t>(2)</t>
    </r>
  </si>
  <si>
    <t>EXHIBIT B
Knox Street Public Improvement District 
Service Plan 2023-2027</t>
  </si>
  <si>
    <t>%*</t>
  </si>
  <si>
    <t>(4) Website, marketing materials and collateral, social media, digital partnerships and advertising, branding, partnerships, special events, seasonal activities, sponsorships, and holiday tree lighting. Increase in scope as more tenants are introduced to the district with the delivery of new mixed use projects.</t>
  </si>
  <si>
    <t>(1) 2023 - 2027 Assessments are based on the maximum assessment rate of $0.15 per $100 of taxable value. Net Assessment includes County and City PID Charges. Growth rate assumption year over year is 10% (compared to a historically assumed 3%).</t>
  </si>
  <si>
    <t>Notes</t>
  </si>
  <si>
    <t>Exempt (Y/N)</t>
  </si>
  <si>
    <t>Rate</t>
  </si>
  <si>
    <t>Assessment</t>
  </si>
  <si>
    <t>2022</t>
  </si>
  <si>
    <t>3211</t>
  </si>
  <si>
    <t>CONDO00C0245CONDO</t>
  </si>
  <si>
    <t>00C024500000RES00</t>
  </si>
  <si>
    <t>4525 COLE DALLAS LLC &amp;</t>
  </si>
  <si>
    <t>ET AL</t>
  </si>
  <si>
    <t>5214 68TH ST STE 201</t>
  </si>
  <si>
    <t>LUBBOCK</t>
  </si>
  <si>
    <t>79424-1523</t>
  </si>
  <si>
    <t>ARMSTRONG AT KNOX CONDO</t>
  </si>
  <si>
    <t>RESIDENTIAL UNIT CE%86.71</t>
  </si>
  <si>
    <t>INT202100315544 DD10202021 CO-DC</t>
  </si>
  <si>
    <t>10/21/2021</t>
  </si>
  <si>
    <t>001535000K09A0000</t>
  </si>
  <si>
    <t>3133</t>
  </si>
  <si>
    <t>GILLIAND PROPERTIES II LTD</t>
  </si>
  <si>
    <t>ATTN: LYNN G DAUTERMAN</t>
  </si>
  <si>
    <t>8117 PRESTON RD STE 300</t>
  </si>
  <si>
    <t>75225-6347</t>
  </si>
  <si>
    <t>RESTORATION HARDWARE</t>
  </si>
  <si>
    <t>BLK K/1535 LT 9A ACS 1.3372</t>
  </si>
  <si>
    <t>04/01/2021</t>
  </si>
  <si>
    <t>00C02450000COMM00</t>
  </si>
  <si>
    <t>1536</t>
  </si>
  <si>
    <t>COMMERCIAL UNIT CE%13.29</t>
  </si>
  <si>
    <t>PO BOX 80157</t>
  </si>
  <si>
    <t>75380-1547</t>
  </si>
  <si>
    <t>2022 Gross Cert Revenue</t>
  </si>
  <si>
    <t>At 98% Collection Rate</t>
  </si>
  <si>
    <t>Less County &amp; City Charges</t>
  </si>
  <si>
    <t>2022 Net Estimated Revenue</t>
  </si>
  <si>
    <t xml:space="preserve">2022 
</t>
  </si>
  <si>
    <t xml:space="preserve">Adopted </t>
  </si>
  <si>
    <t xml:space="preserve">Amended </t>
  </si>
  <si>
    <r>
      <rPr>
        <sz val="10"/>
        <color theme="1"/>
        <rFont val="Arial"/>
        <family val="2"/>
      </rPr>
      <t xml:space="preserve">(2) Carryover funds will be used to fund capital improvement projects such as (but not limited to) gateway markers, landscape improvements and maintenance, streetscape improvements and/or in conjunction with Knox Complete Streets and related study costs. </t>
    </r>
    <r>
      <rPr>
        <sz val="10"/>
        <rFont val="Arial"/>
        <family val="2"/>
      </rPr>
      <t>The Complete Streets project is projected to occur in 2022-2023. A funding shortfall of approximately $1.87M will be initially paid by the Knox District Holding Company, LLC, a special purpose entity formed by the Trammell Crow Company.</t>
    </r>
    <r>
      <rPr>
        <sz val="10"/>
        <color rgb="FFFF0000"/>
        <rFont val="Arial"/>
        <family val="2"/>
      </rPr>
      <t xml:space="preserve"> </t>
    </r>
    <r>
      <rPr>
        <sz val="10"/>
        <rFont val="Arial"/>
        <family val="2"/>
      </rPr>
      <t>The Knox PID District Board approved to reimburse the Knox Districting Holding Company, LLC approximately $1.87M from 2024-2030 Knox PID assessments.</t>
    </r>
  </si>
  <si>
    <t>(3) Security will be used for (but not limited to) private security patrol, off-duty police, and related security systems equipment and monitoring. Steady increase in public safety hours and personnel as the district stabilizes and grows.</t>
  </si>
  <si>
    <t>(5) Knox PID management corp plan saught an early renewal in order to maintain assessments and on-going expenditures as set forth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</si>
</sst>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quot;$&quot;* #,##0_);_(&quot;$&quot;* \(#,##0\);_(&quot;$&quot;* &quot;-&quot;??_);_(@_)"/>
    <numFmt numFmtId="165" formatCode="0.0%"/>
    <numFmt numFmtId="166" formatCode="&quot;$&quot;#,##0"/>
    <numFmt numFmtId="167" formatCode="&quot;$&quot;#,##0.00"/>
    <numFmt numFmtId="168" formatCode="&quot;$&quot;#,##0.000"/>
  </numFmts>
  <fonts count="23" x14ac:knownFonts="1">
    <font>
      <sz val="11"/>
      <color theme="1"/>
      <name val="Calibri"/>
      <family val="2"/>
      <scheme val="minor"/>
    </font>
    <font>
      <sz val="11"/>
      <color theme="1"/>
      <name val="Calibri"/>
      <family val="2"/>
      <scheme val="minor"/>
    </font>
    <font>
      <sz val="10"/>
      <name val="Calibri"/>
      <family val="2"/>
      <scheme val="minor"/>
    </font>
    <font>
      <b/>
      <sz val="8"/>
      <color theme="1"/>
      <name val="Verdana"/>
      <family val="2"/>
    </font>
    <font>
      <sz val="8"/>
      <color theme="1"/>
      <name val="Verdana"/>
      <family val="2"/>
    </font>
    <font>
      <sz val="11"/>
      <color rgb="FFFF0000"/>
      <name val="Calibri"/>
      <family val="2"/>
      <scheme val="minor"/>
    </font>
    <font>
      <b/>
      <sz val="10"/>
      <name val="Arial"/>
      <family val="2"/>
    </font>
    <font>
      <sz val="10"/>
      <name val="Arial"/>
      <family val="2"/>
    </font>
    <font>
      <vertAlign val="superscript"/>
      <sz val="10"/>
      <name val="Arial"/>
      <family val="2"/>
    </font>
    <font>
      <b/>
      <vertAlign val="superscript"/>
      <sz val="10"/>
      <name val="Arial"/>
      <family val="2"/>
    </font>
    <font>
      <sz val="10"/>
      <color theme="1"/>
      <name val="Arial"/>
      <family val="2"/>
    </font>
    <font>
      <b/>
      <i/>
      <sz val="10"/>
      <name val="Arial"/>
      <family val="2"/>
    </font>
    <font>
      <b/>
      <sz val="10"/>
      <color theme="1"/>
      <name val="Arial"/>
      <family val="2"/>
    </font>
    <font>
      <sz val="10"/>
      <color rgb="FF000000"/>
      <name val="Verdana"/>
      <family val="2"/>
    </font>
    <font>
      <sz val="10"/>
      <color rgb="FFFF0000"/>
      <name val="Arial"/>
      <family val="2"/>
    </font>
    <font>
      <u/>
      <sz val="10"/>
      <color theme="1"/>
      <name val="Arial"/>
      <family val="2"/>
    </font>
    <font>
      <b/>
      <sz val="11"/>
      <color theme="1"/>
      <name val="Calibri"/>
      <family val="2"/>
      <scheme val="minor"/>
    </font>
    <font>
      <b/>
      <u/>
      <sz val="11"/>
      <color theme="1"/>
      <name val="Calibri"/>
      <family val="2"/>
      <scheme val="minor"/>
    </font>
    <font>
      <i/>
      <sz val="11"/>
      <color theme="1"/>
      <name val="Calibri"/>
      <family val="2"/>
      <scheme val="minor"/>
    </font>
    <font>
      <b/>
      <sz val="9"/>
      <color indexed="81"/>
      <name val="Tahoma"/>
      <family val="2"/>
    </font>
    <font>
      <sz val="9"/>
      <color indexed="81"/>
      <name val="Tahoma"/>
      <family val="2"/>
    </font>
    <font>
      <b/>
      <sz val="10"/>
      <color rgb="FFFF0000"/>
      <name val="Arial"/>
      <family val="2"/>
    </font>
    <font>
      <sz val="10"/>
      <color theme="0"/>
      <name val="Arial"/>
      <family val="2"/>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s>
  <borders count="26">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right/>
      <top style="thin">
        <color indexed="64"/>
      </top>
      <bottom style="double">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28">
    <xf numFmtId="0" fontId="0" fillId="0" borderId="0" xfId="0"/>
    <xf numFmtId="164" fontId="2" fillId="0" borderId="0" xfId="1" applyNumberFormat="1" applyFont="1" applyFill="1" applyBorder="1" applyAlignment="1">
      <alignment horizontal="center" vertical="center"/>
    </xf>
    <xf numFmtId="164" fontId="2" fillId="0" borderId="5" xfId="1" applyNumberFormat="1" applyFont="1" applyFill="1" applyBorder="1" applyAlignment="1">
      <alignment horizontal="center" vertical="center"/>
    </xf>
    <xf numFmtId="0" fontId="3" fillId="0" borderId="0" xfId="0" applyFont="1"/>
    <xf numFmtId="0" fontId="4" fillId="0" borderId="0" xfId="0" applyFont="1"/>
    <xf numFmtId="43" fontId="4" fillId="0" borderId="0" xfId="3" applyFont="1"/>
    <xf numFmtId="0" fontId="4" fillId="2" borderId="0" xfId="0" applyFont="1" applyFill="1"/>
    <xf numFmtId="0" fontId="3" fillId="0" borderId="0" xfId="0" applyFont="1" applyAlignment="1">
      <alignment horizontal="center"/>
    </xf>
    <xf numFmtId="0" fontId="3" fillId="2" borderId="0" xfId="0" applyFont="1" applyFill="1" applyAlignment="1">
      <alignment horizontal="center"/>
    </xf>
    <xf numFmtId="4" fontId="4" fillId="0" borderId="0" xfId="0" applyNumberFormat="1" applyFont="1"/>
    <xf numFmtId="44" fontId="3" fillId="0" borderId="0" xfId="1" applyFont="1"/>
    <xf numFmtId="44" fontId="4" fillId="2" borderId="0" xfId="0" applyNumberFormat="1" applyFont="1" applyFill="1"/>
    <xf numFmtId="0" fontId="3" fillId="0" borderId="5" xfId="0" applyFont="1" applyBorder="1"/>
    <xf numFmtId="4" fontId="3" fillId="0" borderId="0" xfId="0" applyNumberFormat="1" applyFont="1"/>
    <xf numFmtId="43" fontId="4" fillId="0" borderId="0" xfId="0" applyNumberFormat="1" applyFont="1"/>
    <xf numFmtId="44" fontId="4" fillId="0" borderId="0" xfId="0" applyNumberFormat="1" applyFont="1"/>
    <xf numFmtId="4" fontId="4" fillId="0" borderId="0" xfId="0" applyNumberFormat="1" applyFont="1" applyAlignment="1">
      <alignment horizontal="right" vertical="top"/>
    </xf>
    <xf numFmtId="0" fontId="4" fillId="0" borderId="0" xfId="0" applyFont="1" applyAlignment="1">
      <alignment horizontal="left" vertical="top"/>
    </xf>
    <xf numFmtId="4" fontId="0" fillId="0" borderId="0" xfId="0" applyNumberFormat="1" applyAlignment="1">
      <alignment vertical="center"/>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164" fontId="6" fillId="0" borderId="0" xfId="1" applyNumberFormat="1" applyFont="1" applyFill="1" applyBorder="1" applyAlignment="1">
      <alignment horizontal="center" vertical="center" wrapText="1"/>
    </xf>
    <xf numFmtId="9" fontId="6" fillId="0" borderId="0" xfId="2" applyFont="1" applyFill="1" applyBorder="1" applyAlignment="1">
      <alignment horizontal="center" vertical="center" wrapText="1"/>
    </xf>
    <xf numFmtId="164" fontId="6" fillId="0" borderId="10" xfId="1"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0" xfId="0" applyFont="1" applyFill="1" applyBorder="1" applyAlignment="1">
      <alignment horizontal="center" vertical="center" wrapText="1"/>
    </xf>
    <xf numFmtId="164" fontId="7" fillId="0" borderId="0" xfId="1" applyNumberFormat="1" applyFont="1" applyFill="1" applyBorder="1" applyAlignment="1">
      <alignment horizontal="center" vertical="center"/>
    </xf>
    <xf numFmtId="9" fontId="7" fillId="0" borderId="0" xfId="2" applyFont="1" applyFill="1" applyBorder="1" applyAlignment="1">
      <alignment horizontal="center" vertical="center"/>
    </xf>
    <xf numFmtId="164" fontId="7" fillId="0" borderId="10" xfId="1"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0" xfId="0" applyFont="1" applyFill="1" applyBorder="1" applyAlignment="1">
      <alignment horizontal="left" vertical="center"/>
    </xf>
    <xf numFmtId="9" fontId="8" fillId="0" borderId="0" xfId="2" applyFont="1" applyFill="1" applyBorder="1" applyAlignment="1">
      <alignment horizontal="center" vertical="center"/>
    </xf>
    <xf numFmtId="0" fontId="6" fillId="0" borderId="6" xfId="0" applyFont="1" applyFill="1" applyBorder="1" applyAlignment="1">
      <alignment horizontal="left" vertical="center"/>
    </xf>
    <xf numFmtId="164" fontId="7" fillId="0" borderId="6" xfId="1" applyNumberFormat="1" applyFont="1" applyFill="1" applyBorder="1" applyAlignment="1">
      <alignment horizontal="center" vertical="center"/>
    </xf>
    <xf numFmtId="9" fontId="7" fillId="0" borderId="6" xfId="2" applyFont="1" applyFill="1" applyBorder="1" applyAlignment="1">
      <alignment horizontal="center" vertical="center"/>
    </xf>
    <xf numFmtId="164" fontId="7" fillId="0" borderId="19" xfId="1" applyNumberFormat="1" applyFont="1" applyFill="1" applyBorder="1" applyAlignment="1">
      <alignment horizontal="center" vertical="center"/>
    </xf>
    <xf numFmtId="164" fontId="6" fillId="0" borderId="0" xfId="1" applyNumberFormat="1" applyFont="1" applyFill="1" applyBorder="1" applyAlignment="1">
      <alignment horizontal="center" vertical="center"/>
    </xf>
    <xf numFmtId="0" fontId="6" fillId="0" borderId="5" xfId="0" applyFont="1" applyFill="1" applyBorder="1" applyAlignment="1">
      <alignment horizontal="center" vertical="center" wrapText="1"/>
    </xf>
    <xf numFmtId="164" fontId="7" fillId="0" borderId="5" xfId="1" applyNumberFormat="1" applyFont="1" applyFill="1" applyBorder="1" applyAlignment="1">
      <alignment horizontal="center" vertical="center"/>
    </xf>
    <xf numFmtId="9" fontId="7" fillId="0" borderId="5" xfId="2" applyFont="1" applyFill="1" applyBorder="1" applyAlignment="1">
      <alignment horizontal="center" vertical="center"/>
    </xf>
    <xf numFmtId="164" fontId="7" fillId="0" borderId="5" xfId="1" applyNumberFormat="1" applyFont="1" applyFill="1" applyBorder="1" applyAlignment="1">
      <alignment horizontal="center" vertical="center" wrapText="1"/>
    </xf>
    <xf numFmtId="9" fontId="7" fillId="0" borderId="5" xfId="2" applyFont="1" applyFill="1" applyBorder="1" applyAlignment="1">
      <alignment horizontal="center" vertical="center" wrapText="1"/>
    </xf>
    <xf numFmtId="164" fontId="6" fillId="0" borderId="5" xfId="1" applyNumberFormat="1" applyFont="1" applyFill="1" applyBorder="1" applyAlignment="1">
      <alignment horizontal="center" vertical="center"/>
    </xf>
    <xf numFmtId="9" fontId="6" fillId="0" borderId="5" xfId="2" applyFont="1" applyFill="1" applyBorder="1" applyAlignment="1">
      <alignment horizontal="center" vertical="center"/>
    </xf>
    <xf numFmtId="164" fontId="6" fillId="0" borderId="11" xfId="1" applyNumberFormat="1" applyFont="1" applyFill="1" applyBorder="1" applyAlignment="1">
      <alignment horizontal="center" vertical="center"/>
    </xf>
    <xf numFmtId="164" fontId="7" fillId="0" borderId="0" xfId="1" applyNumberFormat="1" applyFont="1" applyFill="1" applyBorder="1" applyAlignment="1">
      <alignment horizontal="center" vertical="center" wrapText="1"/>
    </xf>
    <xf numFmtId="9" fontId="7" fillId="0" borderId="0" xfId="2" applyFont="1" applyFill="1" applyBorder="1" applyAlignment="1">
      <alignment horizontal="center" vertical="center" wrapText="1"/>
    </xf>
    <xf numFmtId="0" fontId="6" fillId="0" borderId="3" xfId="0" applyFont="1" applyFill="1" applyBorder="1" applyAlignment="1">
      <alignment horizontal="left" vertical="center"/>
    </xf>
    <xf numFmtId="0" fontId="10" fillId="0" borderId="0" xfId="0" applyFont="1"/>
    <xf numFmtId="164" fontId="10" fillId="0" borderId="0" xfId="1" applyNumberFormat="1" applyFont="1"/>
    <xf numFmtId="9" fontId="10" fillId="0" borderId="0" xfId="2" applyFont="1" applyAlignment="1">
      <alignment horizontal="center" vertical="center"/>
    </xf>
    <xf numFmtId="9" fontId="10" fillId="0" borderId="0" xfId="2" applyFont="1" applyAlignment="1">
      <alignment horizontal="center"/>
    </xf>
    <xf numFmtId="9" fontId="10" fillId="0" borderId="0" xfId="2" applyFont="1"/>
    <xf numFmtId="164" fontId="10" fillId="0" borderId="0" xfId="1" applyNumberFormat="1" applyFont="1" applyBorder="1"/>
    <xf numFmtId="9" fontId="10" fillId="0" borderId="0" xfId="2" applyFont="1" applyBorder="1" applyAlignment="1">
      <alignment horizontal="center" vertical="center"/>
    </xf>
    <xf numFmtId="0" fontId="6" fillId="0" borderId="15" xfId="0" applyFont="1" applyBorder="1" applyAlignment="1"/>
    <xf numFmtId="0" fontId="10" fillId="0" borderId="16" xfId="0" applyFont="1" applyBorder="1" applyAlignment="1"/>
    <xf numFmtId="164" fontId="10" fillId="0" borderId="16" xfId="1" applyNumberFormat="1" applyFont="1" applyFill="1" applyBorder="1" applyAlignment="1">
      <alignment horizontal="left"/>
    </xf>
    <xf numFmtId="9" fontId="10" fillId="0" borderId="16" xfId="2" applyFont="1" applyBorder="1" applyAlignment="1">
      <alignment horizontal="center" vertical="center"/>
    </xf>
    <xf numFmtId="164" fontId="10" fillId="0" borderId="17" xfId="1" applyNumberFormat="1" applyFont="1" applyFill="1" applyBorder="1" applyAlignment="1">
      <alignment horizontal="left"/>
    </xf>
    <xf numFmtId="0" fontId="10" fillId="0" borderId="0" xfId="0" applyFont="1" applyBorder="1"/>
    <xf numFmtId="164" fontId="10" fillId="0" borderId="0" xfId="1" applyNumberFormat="1" applyFont="1" applyBorder="1" applyAlignment="1">
      <alignment horizontal="left" vertical="justify"/>
    </xf>
    <xf numFmtId="164" fontId="10" fillId="0" borderId="10" xfId="1" applyNumberFormat="1" applyFont="1" applyBorder="1" applyAlignment="1">
      <alignment horizontal="left" vertical="justify"/>
    </xf>
    <xf numFmtId="0" fontId="10" fillId="0" borderId="6" xfId="0" applyFont="1" applyFill="1" applyBorder="1"/>
    <xf numFmtId="164" fontId="10" fillId="0" borderId="4" xfId="1" applyNumberFormat="1" applyFont="1" applyFill="1" applyBorder="1"/>
    <xf numFmtId="9" fontId="10" fillId="0" borderId="5" xfId="2" applyFont="1" applyFill="1" applyBorder="1" applyAlignment="1">
      <alignment horizontal="center" vertical="center"/>
    </xf>
    <xf numFmtId="164" fontId="10" fillId="0" borderId="5" xfId="1" applyNumberFormat="1" applyFont="1" applyFill="1" applyBorder="1"/>
    <xf numFmtId="9" fontId="10" fillId="0" borderId="5" xfId="2" applyFont="1" applyFill="1" applyBorder="1" applyAlignment="1">
      <alignment horizontal="center"/>
    </xf>
    <xf numFmtId="164" fontId="10" fillId="0" borderId="5" xfId="1" applyNumberFormat="1" applyFont="1" applyFill="1" applyBorder="1" applyAlignment="1">
      <alignment horizontal="center"/>
    </xf>
    <xf numFmtId="164" fontId="12" fillId="0" borderId="5" xfId="1" applyNumberFormat="1" applyFont="1" applyFill="1" applyBorder="1" applyAlignment="1">
      <alignment horizontal="center"/>
    </xf>
    <xf numFmtId="9" fontId="12" fillId="0" borderId="5" xfId="2" applyFont="1" applyFill="1" applyBorder="1" applyAlignment="1">
      <alignment horizontal="center" vertical="center"/>
    </xf>
    <xf numFmtId="164" fontId="10" fillId="0" borderId="11" xfId="1" applyNumberFormat="1" applyFont="1" applyFill="1" applyBorder="1" applyAlignment="1">
      <alignment horizontal="center"/>
    </xf>
    <xf numFmtId="0" fontId="10" fillId="0" borderId="1" xfId="0" applyFont="1" applyBorder="1"/>
    <xf numFmtId="9" fontId="10" fillId="0" borderId="0" xfId="2" applyFont="1" applyBorder="1" applyAlignment="1">
      <alignment horizontal="center"/>
    </xf>
    <xf numFmtId="9" fontId="10" fillId="0" borderId="0" xfId="2" applyFont="1" applyBorder="1"/>
    <xf numFmtId="164" fontId="10" fillId="0" borderId="10" xfId="1" applyNumberFormat="1" applyFont="1" applyBorder="1"/>
    <xf numFmtId="9" fontId="10" fillId="0" borderId="0" xfId="2" applyFont="1" applyFill="1" applyBorder="1" applyAlignment="1">
      <alignment horizontal="center" vertical="center"/>
    </xf>
    <xf numFmtId="164" fontId="10" fillId="0" borderId="0" xfId="1" applyNumberFormat="1" applyFont="1" applyFill="1" applyBorder="1"/>
    <xf numFmtId="9" fontId="10" fillId="0" borderId="0" xfId="2" applyFont="1" applyFill="1" applyBorder="1" applyAlignment="1">
      <alignment horizontal="center"/>
    </xf>
    <xf numFmtId="9" fontId="10" fillId="0" borderId="0" xfId="2" applyFont="1" applyFill="1" applyBorder="1"/>
    <xf numFmtId="9" fontId="10" fillId="0" borderId="10" xfId="2" applyFont="1" applyFill="1" applyBorder="1"/>
    <xf numFmtId="0" fontId="10" fillId="0" borderId="8" xfId="0" applyFont="1" applyBorder="1"/>
    <xf numFmtId="0" fontId="12" fillId="0" borderId="14" xfId="0" applyFont="1" applyBorder="1" applyAlignment="1">
      <alignment horizontal="left" vertical="center"/>
    </xf>
    <xf numFmtId="164" fontId="10" fillId="0" borderId="9" xfId="1" applyNumberFormat="1" applyFont="1" applyBorder="1"/>
    <xf numFmtId="9" fontId="10" fillId="0" borderId="9" xfId="2" applyFont="1" applyBorder="1" applyAlignment="1">
      <alignment horizontal="center" vertical="center"/>
    </xf>
    <xf numFmtId="44" fontId="10" fillId="0" borderId="9" xfId="1" applyFont="1" applyBorder="1"/>
    <xf numFmtId="9" fontId="10" fillId="0" borderId="9" xfId="2" applyFont="1" applyBorder="1" applyAlignment="1">
      <alignment horizontal="center"/>
    </xf>
    <xf numFmtId="164" fontId="10" fillId="0" borderId="9" xfId="1" applyNumberFormat="1" applyFont="1" applyFill="1" applyBorder="1"/>
    <xf numFmtId="9" fontId="10" fillId="0" borderId="9" xfId="2" applyFont="1" applyBorder="1"/>
    <xf numFmtId="164" fontId="10" fillId="0" borderId="12" xfId="1" applyNumberFormat="1" applyFont="1" applyBorder="1"/>
    <xf numFmtId="0" fontId="10" fillId="0" borderId="2" xfId="0" applyFont="1" applyBorder="1"/>
    <xf numFmtId="164" fontId="10" fillId="0" borderId="3" xfId="1" applyNumberFormat="1" applyFont="1" applyFill="1" applyBorder="1"/>
    <xf numFmtId="9" fontId="10" fillId="0" borderId="3" xfId="2" applyFont="1" applyBorder="1" applyAlignment="1">
      <alignment horizontal="center" vertical="center"/>
    </xf>
    <xf numFmtId="44" fontId="10" fillId="0" borderId="3" xfId="1" applyFont="1" applyFill="1" applyBorder="1"/>
    <xf numFmtId="9" fontId="10" fillId="0" borderId="3" xfId="2" applyFont="1" applyBorder="1" applyAlignment="1">
      <alignment horizontal="center"/>
    </xf>
    <xf numFmtId="9" fontId="10" fillId="0" borderId="3" xfId="2" applyFont="1" applyBorder="1"/>
    <xf numFmtId="9" fontId="10" fillId="0" borderId="3" xfId="2" applyFont="1" applyFill="1" applyBorder="1"/>
    <xf numFmtId="9" fontId="10" fillId="0" borderId="13" xfId="2" applyFont="1" applyFill="1" applyBorder="1"/>
    <xf numFmtId="165" fontId="10" fillId="0" borderId="0" xfId="2" applyNumberFormat="1" applyFont="1" applyBorder="1"/>
    <xf numFmtId="165" fontId="10" fillId="0" borderId="0" xfId="2" applyNumberFormat="1" applyFont="1" applyBorder="1" applyAlignment="1">
      <alignment horizontal="center" vertical="center"/>
    </xf>
    <xf numFmtId="9" fontId="10" fillId="0" borderId="10" xfId="2" applyFont="1" applyBorder="1"/>
    <xf numFmtId="0" fontId="10" fillId="0" borderId="3" xfId="0" applyFont="1" applyBorder="1"/>
    <xf numFmtId="164" fontId="10" fillId="0" borderId="3" xfId="1" applyNumberFormat="1" applyFont="1" applyBorder="1"/>
    <xf numFmtId="164" fontId="10" fillId="0" borderId="13" xfId="1" applyNumberFormat="1" applyFont="1" applyBorder="1"/>
    <xf numFmtId="167" fontId="0" fillId="0" borderId="0" xfId="0" applyNumberFormat="1"/>
    <xf numFmtId="0" fontId="0" fillId="0" borderId="0" xfId="0" quotePrefix="1"/>
    <xf numFmtId="0" fontId="5" fillId="3" borderId="0" xfId="0" applyFont="1" applyFill="1"/>
    <xf numFmtId="0" fontId="0" fillId="3" borderId="0" xfId="0" applyFill="1"/>
    <xf numFmtId="0" fontId="13" fillId="3" borderId="0" xfId="0" applyFont="1" applyFill="1"/>
    <xf numFmtId="0" fontId="0" fillId="0" borderId="9" xfId="0" applyBorder="1"/>
    <xf numFmtId="167" fontId="0" fillId="0" borderId="9" xfId="0" applyNumberFormat="1" applyBorder="1"/>
    <xf numFmtId="0" fontId="6" fillId="0" borderId="18" xfId="0" applyFont="1" applyFill="1" applyBorder="1" applyAlignment="1">
      <alignment horizontal="left" vertical="center"/>
    </xf>
    <xf numFmtId="164" fontId="7" fillId="0" borderId="18" xfId="1" applyNumberFormat="1" applyFont="1" applyFill="1" applyBorder="1" applyAlignment="1">
      <alignment horizontal="center" vertical="center"/>
    </xf>
    <xf numFmtId="164" fontId="6" fillId="0" borderId="18" xfId="1" applyNumberFormat="1" applyFont="1" applyFill="1" applyBorder="1" applyAlignment="1">
      <alignment horizontal="center" vertical="center"/>
    </xf>
    <xf numFmtId="0" fontId="6" fillId="0" borderId="18" xfId="0" applyFont="1" applyFill="1" applyBorder="1" applyAlignment="1">
      <alignment horizontal="center" vertical="center" wrapText="1"/>
    </xf>
    <xf numFmtId="0" fontId="7" fillId="0" borderId="18" xfId="0" applyFont="1" applyFill="1" applyBorder="1" applyAlignment="1">
      <alignment horizontal="center" vertical="center" wrapText="1"/>
    </xf>
    <xf numFmtId="164" fontId="10" fillId="0" borderId="18" xfId="1" applyNumberFormat="1" applyFont="1" applyFill="1" applyBorder="1"/>
    <xf numFmtId="164" fontId="10" fillId="0" borderId="18" xfId="1" applyNumberFormat="1" applyFont="1" applyBorder="1"/>
    <xf numFmtId="0" fontId="12" fillId="0" borderId="18" xfId="0" applyFont="1" applyBorder="1" applyAlignment="1">
      <alignment horizontal="left" vertical="center"/>
    </xf>
    <xf numFmtId="0" fontId="7" fillId="0" borderId="18" xfId="0" applyFont="1" applyFill="1" applyBorder="1" applyAlignment="1">
      <alignment horizontal="left" vertical="center"/>
    </xf>
    <xf numFmtId="164" fontId="6" fillId="0" borderId="20" xfId="1" applyNumberFormat="1" applyFont="1" applyFill="1" applyBorder="1" applyAlignment="1">
      <alignment horizontal="center" vertical="center"/>
    </xf>
    <xf numFmtId="164" fontId="7" fillId="0" borderId="20" xfId="1" applyNumberFormat="1" applyFont="1" applyFill="1" applyBorder="1" applyAlignment="1">
      <alignment horizontal="center" vertical="center"/>
    </xf>
    <xf numFmtId="164" fontId="6" fillId="0" borderId="4" xfId="1" applyNumberFormat="1" applyFont="1" applyFill="1" applyBorder="1" applyAlignment="1">
      <alignment horizontal="center" vertical="center"/>
    </xf>
    <xf numFmtId="164" fontId="7" fillId="0" borderId="4" xfId="1" applyNumberFormat="1" applyFont="1" applyFill="1" applyBorder="1" applyAlignment="1">
      <alignment horizontal="center" vertical="center"/>
    </xf>
    <xf numFmtId="164" fontId="10" fillId="0" borderId="4" xfId="1" applyNumberFormat="1" applyFont="1" applyBorder="1"/>
    <xf numFmtId="0" fontId="10" fillId="0" borderId="21" xfId="0" applyFont="1" applyBorder="1"/>
    <xf numFmtId="0" fontId="10" fillId="0" borderId="1" xfId="0" applyFont="1" applyBorder="1" applyAlignment="1"/>
    <xf numFmtId="165" fontId="10" fillId="0" borderId="0" xfId="2" applyNumberFormat="1" applyFont="1" applyBorder="1" applyAlignment="1"/>
    <xf numFmtId="0" fontId="10" fillId="0" borderId="2" xfId="0" applyFont="1" applyBorder="1" applyAlignment="1"/>
    <xf numFmtId="0" fontId="10" fillId="0" borderId="3" xfId="0" applyFont="1" applyBorder="1" applyAlignment="1"/>
    <xf numFmtId="164" fontId="10" fillId="0" borderId="3" xfId="1" applyNumberFormat="1" applyFont="1" applyBorder="1" applyAlignment="1"/>
    <xf numFmtId="0" fontId="7" fillId="0" borderId="2" xfId="0" applyFont="1" applyFill="1" applyBorder="1" applyAlignment="1">
      <alignment horizontal="center" vertical="center" wrapText="1"/>
    </xf>
    <xf numFmtId="0" fontId="6" fillId="0" borderId="22" xfId="0" applyFont="1" applyFill="1" applyBorder="1" applyAlignment="1">
      <alignment horizontal="center" vertical="center" wrapText="1"/>
    </xf>
    <xf numFmtId="164" fontId="6" fillId="0" borderId="22" xfId="1" applyNumberFormat="1" applyFont="1" applyFill="1" applyBorder="1" applyAlignment="1">
      <alignment horizontal="center" vertical="center"/>
    </xf>
    <xf numFmtId="164" fontId="6" fillId="0" borderId="23" xfId="1" applyNumberFormat="1" applyFont="1" applyFill="1" applyBorder="1" applyAlignment="1">
      <alignment horizontal="center" vertical="center"/>
    </xf>
    <xf numFmtId="164" fontId="6" fillId="0" borderId="24" xfId="1" applyNumberFormat="1" applyFont="1" applyFill="1" applyBorder="1" applyAlignment="1">
      <alignment horizontal="center" vertical="center"/>
    </xf>
    <xf numFmtId="164" fontId="12" fillId="3" borderId="5" xfId="1" applyNumberFormat="1" applyFont="1" applyFill="1" applyBorder="1" applyAlignment="1">
      <alignment horizontal="center"/>
    </xf>
    <xf numFmtId="164" fontId="7" fillId="3" borderId="0" xfId="1" applyNumberFormat="1" applyFont="1" applyFill="1" applyBorder="1" applyAlignment="1">
      <alignment horizontal="center" vertical="center"/>
    </xf>
    <xf numFmtId="164" fontId="10" fillId="3" borderId="0" xfId="1" applyNumberFormat="1" applyFont="1" applyFill="1" applyBorder="1"/>
    <xf numFmtId="164" fontId="7" fillId="3" borderId="6" xfId="1" applyNumberFormat="1" applyFont="1" applyFill="1" applyBorder="1" applyAlignment="1">
      <alignment horizontal="center" vertical="center"/>
    </xf>
    <xf numFmtId="164" fontId="6" fillId="3" borderId="0" xfId="1" applyNumberFormat="1" applyFont="1" applyFill="1" applyBorder="1" applyAlignment="1">
      <alignment horizontal="center" vertical="center"/>
    </xf>
    <xf numFmtId="164" fontId="6" fillId="3" borderId="5" xfId="1" applyNumberFormat="1" applyFont="1" applyFill="1" applyBorder="1" applyAlignment="1">
      <alignment horizontal="center" vertical="center"/>
    </xf>
    <xf numFmtId="164" fontId="10" fillId="3" borderId="9" xfId="1" applyNumberFormat="1" applyFont="1" applyFill="1" applyBorder="1"/>
    <xf numFmtId="164" fontId="10" fillId="3" borderId="3" xfId="1" applyNumberFormat="1" applyFont="1" applyFill="1" applyBorder="1"/>
    <xf numFmtId="165" fontId="10" fillId="3" borderId="0" xfId="2" applyNumberFormat="1" applyFont="1" applyFill="1" applyBorder="1"/>
    <xf numFmtId="164" fontId="9" fillId="0" borderId="18" xfId="1" applyNumberFormat="1" applyFont="1" applyFill="1" applyBorder="1" applyAlignment="1">
      <alignment horizontal="center" vertical="center"/>
    </xf>
    <xf numFmtId="164" fontId="12" fillId="4" borderId="5" xfId="1" applyNumberFormat="1" applyFont="1" applyFill="1" applyBorder="1" applyAlignment="1">
      <alignment horizontal="center"/>
    </xf>
    <xf numFmtId="164" fontId="14" fillId="4" borderId="0" xfId="1" applyNumberFormat="1" applyFont="1" applyFill="1" applyBorder="1" applyAlignment="1">
      <alignment horizontal="center" vertical="center"/>
    </xf>
    <xf numFmtId="164" fontId="7" fillId="4" borderId="0" xfId="1" applyNumberFormat="1" applyFont="1" applyFill="1" applyBorder="1" applyAlignment="1">
      <alignment horizontal="center" vertical="center"/>
    </xf>
    <xf numFmtId="164" fontId="10" fillId="4" borderId="0" xfId="1" applyNumberFormat="1" applyFont="1" applyFill="1" applyBorder="1"/>
    <xf numFmtId="164" fontId="6" fillId="4" borderId="18" xfId="1" applyNumberFormat="1" applyFont="1" applyFill="1" applyBorder="1" applyAlignment="1">
      <alignment horizontal="center" vertical="center"/>
    </xf>
    <xf numFmtId="164" fontId="7" fillId="4" borderId="18" xfId="1" applyNumberFormat="1" applyFont="1" applyFill="1" applyBorder="1" applyAlignment="1">
      <alignment horizontal="center" vertical="center"/>
    </xf>
    <xf numFmtId="164" fontId="10" fillId="4" borderId="18" xfId="1" applyNumberFormat="1" applyFont="1" applyFill="1" applyBorder="1"/>
    <xf numFmtId="9" fontId="10" fillId="4" borderId="18" xfId="2" applyFont="1" applyFill="1" applyBorder="1"/>
    <xf numFmtId="164" fontId="6" fillId="4" borderId="22" xfId="1" applyNumberFormat="1" applyFont="1" applyFill="1" applyBorder="1" applyAlignment="1">
      <alignment horizontal="center" vertical="center"/>
    </xf>
    <xf numFmtId="164" fontId="12" fillId="5" borderId="5" xfId="1" applyNumberFormat="1" applyFont="1" applyFill="1" applyBorder="1" applyAlignment="1">
      <alignment horizontal="center" wrapText="1"/>
    </xf>
    <xf numFmtId="164" fontId="12" fillId="5" borderId="5" xfId="1" applyNumberFormat="1" applyFont="1" applyFill="1" applyBorder="1" applyAlignment="1">
      <alignment horizontal="center"/>
    </xf>
    <xf numFmtId="0" fontId="10" fillId="0" borderId="0" xfId="0" applyFont="1" applyFill="1"/>
    <xf numFmtId="0" fontId="0" fillId="5" borderId="0" xfId="0" applyFill="1"/>
    <xf numFmtId="167" fontId="10" fillId="0" borderId="0" xfId="0" applyNumberFormat="1" applyFont="1"/>
    <xf numFmtId="4" fontId="10" fillId="0" borderId="0" xfId="0" applyNumberFormat="1" applyFont="1" applyFill="1" applyAlignment="1">
      <alignment vertical="center"/>
    </xf>
    <xf numFmtId="167" fontId="10" fillId="0" borderId="0" xfId="0" applyNumberFormat="1" applyFont="1" applyFill="1"/>
    <xf numFmtId="0" fontId="10" fillId="0" borderId="18" xfId="0" applyFont="1" applyBorder="1"/>
    <xf numFmtId="168" fontId="10" fillId="0" borderId="18" xfId="0" applyNumberFormat="1" applyFont="1" applyBorder="1"/>
    <xf numFmtId="166" fontId="10" fillId="0" borderId="18" xfId="0" applyNumberFormat="1" applyFont="1" applyBorder="1"/>
    <xf numFmtId="0" fontId="15" fillId="0" borderId="18" xfId="0" applyFont="1" applyBorder="1"/>
    <xf numFmtId="166" fontId="12" fillId="0" borderId="18" xfId="0" applyNumberFormat="1" applyFont="1" applyBorder="1"/>
    <xf numFmtId="0" fontId="10" fillId="5" borderId="0" xfId="0" applyFont="1" applyFill="1"/>
    <xf numFmtId="0" fontId="16" fillId="0" borderId="0" xfId="0" applyFont="1"/>
    <xf numFmtId="164" fontId="0" fillId="0" borderId="0" xfId="1" applyNumberFormat="1" applyFont="1"/>
    <xf numFmtId="15" fontId="0" fillId="0" borderId="0" xfId="0" applyNumberFormat="1" applyAlignment="1">
      <alignment horizontal="left"/>
    </xf>
    <xf numFmtId="0" fontId="17" fillId="0" borderId="0" xfId="0" applyFont="1"/>
    <xf numFmtId="164" fontId="0" fillId="0" borderId="9" xfId="1" applyNumberFormat="1" applyFont="1" applyBorder="1"/>
    <xf numFmtId="164" fontId="0" fillId="0" borderId="0" xfId="1" applyNumberFormat="1" applyFont="1" applyFill="1"/>
    <xf numFmtId="0" fontId="16" fillId="0" borderId="9" xfId="0" applyFont="1" applyBorder="1"/>
    <xf numFmtId="164" fontId="16" fillId="0" borderId="9" xfId="1" applyNumberFormat="1" applyFont="1" applyBorder="1"/>
    <xf numFmtId="164" fontId="0" fillId="0" borderId="0" xfId="1" applyNumberFormat="1" applyFont="1" applyBorder="1"/>
    <xf numFmtId="164" fontId="16" fillId="0" borderId="0" xfId="1" applyNumberFormat="1" applyFont="1" applyBorder="1"/>
    <xf numFmtId="164" fontId="1" fillId="0" borderId="9" xfId="1" applyNumberFormat="1" applyFont="1" applyBorder="1"/>
    <xf numFmtId="0" fontId="16" fillId="0" borderId="25" xfId="0" applyFont="1" applyBorder="1"/>
    <xf numFmtId="164" fontId="16" fillId="0" borderId="25" xfId="1" applyNumberFormat="1" applyFont="1" applyBorder="1"/>
    <xf numFmtId="164" fontId="16" fillId="0" borderId="25" xfId="0" applyNumberFormat="1" applyFont="1" applyBorder="1"/>
    <xf numFmtId="0" fontId="18" fillId="0" borderId="0" xfId="0" applyFont="1"/>
    <xf numFmtId="164" fontId="0" fillId="0" borderId="0" xfId="0" applyNumberFormat="1"/>
    <xf numFmtId="44" fontId="0" fillId="0" borderId="0" xfId="0" applyNumberFormat="1"/>
    <xf numFmtId="9" fontId="12" fillId="0" borderId="18" xfId="2" applyFont="1" applyFill="1" applyBorder="1"/>
    <xf numFmtId="164" fontId="12" fillId="0" borderId="18" xfId="1" applyNumberFormat="1" applyFont="1" applyBorder="1"/>
    <xf numFmtId="9" fontId="12" fillId="0" borderId="20" xfId="2" applyFont="1" applyFill="1" applyBorder="1"/>
    <xf numFmtId="9" fontId="0" fillId="0" borderId="0" xfId="0" applyNumberFormat="1"/>
    <xf numFmtId="164" fontId="12" fillId="4" borderId="5" xfId="1" applyNumberFormat="1" applyFont="1" applyFill="1" applyBorder="1" applyAlignment="1">
      <alignment horizontal="center" wrapText="1"/>
    </xf>
    <xf numFmtId="164" fontId="12" fillId="5" borderId="11" xfId="1" applyNumberFormat="1" applyFont="1" applyFill="1" applyBorder="1" applyAlignment="1">
      <alignment horizontal="center"/>
    </xf>
    <xf numFmtId="165" fontId="10" fillId="0" borderId="10" xfId="2" applyNumberFormat="1" applyFont="1" applyBorder="1" applyAlignment="1"/>
    <xf numFmtId="164" fontId="10" fillId="0" borderId="13" xfId="1" applyNumberFormat="1" applyFont="1" applyBorder="1" applyAlignment="1"/>
    <xf numFmtId="0" fontId="0" fillId="0" borderId="0" xfId="0" applyAlignment="1">
      <alignment horizontal="center"/>
    </xf>
    <xf numFmtId="167" fontId="0" fillId="3" borderId="0" xfId="0" applyNumberFormat="1" applyFill="1" applyAlignment="1">
      <alignment horizontal="right"/>
    </xf>
    <xf numFmtId="167" fontId="0" fillId="3" borderId="0" xfId="0" applyNumberFormat="1" applyFill="1" applyAlignment="1">
      <alignment horizontal="right" vertical="center"/>
    </xf>
    <xf numFmtId="0" fontId="0" fillId="0" borderId="25" xfId="0" applyBorder="1"/>
    <xf numFmtId="0" fontId="0" fillId="0" borderId="25" xfId="0" applyBorder="1" applyAlignment="1">
      <alignment horizontal="center"/>
    </xf>
    <xf numFmtId="167" fontId="0" fillId="3" borderId="25" xfId="0" applyNumberFormat="1" applyFill="1" applyBorder="1" applyAlignment="1">
      <alignment horizontal="right"/>
    </xf>
    <xf numFmtId="0" fontId="16" fillId="0" borderId="18" xfId="0" applyFont="1" applyBorder="1"/>
    <xf numFmtId="167" fontId="0" fillId="3" borderId="18" xfId="0" applyNumberFormat="1" applyFill="1" applyBorder="1" applyAlignment="1">
      <alignment horizontal="right"/>
    </xf>
    <xf numFmtId="0" fontId="0" fillId="0" borderId="18" xfId="0" applyBorder="1"/>
    <xf numFmtId="164" fontId="10" fillId="4" borderId="0" xfId="1" applyNumberFormat="1" applyFont="1" applyFill="1" applyBorder="1" applyAlignment="1">
      <alignment horizontal="center" vertical="center"/>
    </xf>
    <xf numFmtId="0" fontId="21" fillId="4" borderId="5" xfId="1" applyNumberFormat="1" applyFont="1" applyFill="1" applyBorder="1" applyAlignment="1">
      <alignment horizontal="center" wrapText="1"/>
    </xf>
    <xf numFmtId="164" fontId="14" fillId="4" borderId="0" xfId="1" applyNumberFormat="1" applyFont="1" applyFill="1" applyBorder="1"/>
    <xf numFmtId="164" fontId="21" fillId="4" borderId="18" xfId="1" applyNumberFormat="1" applyFont="1" applyFill="1" applyBorder="1" applyAlignment="1">
      <alignment horizontal="center" vertical="center"/>
    </xf>
    <xf numFmtId="164" fontId="14" fillId="4" borderId="18" xfId="1" applyNumberFormat="1" applyFont="1" applyFill="1" applyBorder="1" applyAlignment="1">
      <alignment horizontal="center" vertical="center"/>
    </xf>
    <xf numFmtId="164" fontId="14" fillId="4" borderId="18" xfId="1" applyNumberFormat="1" applyFont="1" applyFill="1" applyBorder="1"/>
    <xf numFmtId="164" fontId="14" fillId="4" borderId="18" xfId="2" applyNumberFormat="1" applyFont="1" applyFill="1" applyBorder="1"/>
    <xf numFmtId="164" fontId="21" fillId="4" borderId="22" xfId="1" applyNumberFormat="1" applyFont="1" applyFill="1" applyBorder="1" applyAlignment="1">
      <alignment horizontal="center" vertical="center"/>
    </xf>
    <xf numFmtId="0" fontId="22" fillId="0" borderId="0" xfId="0" applyFont="1"/>
    <xf numFmtId="9" fontId="22" fillId="0" borderId="0" xfId="0" applyNumberFormat="1" applyFont="1"/>
    <xf numFmtId="164" fontId="22" fillId="0" borderId="0" xfId="1" applyNumberFormat="1" applyFont="1"/>
    <xf numFmtId="164" fontId="10" fillId="0" borderId="0" xfId="0" applyNumberFormat="1" applyFont="1"/>
    <xf numFmtId="0" fontId="10" fillId="0" borderId="1" xfId="0" applyFont="1" applyBorder="1" applyAlignment="1">
      <alignment horizontal="left" wrapText="1"/>
    </xf>
    <xf numFmtId="0" fontId="10" fillId="0" borderId="0" xfId="0" applyFont="1" applyBorder="1" applyAlignment="1">
      <alignment horizontal="left" wrapText="1"/>
    </xf>
    <xf numFmtId="0" fontId="10" fillId="0" borderId="10" xfId="0" applyFont="1" applyBorder="1" applyAlignment="1">
      <alignment horizontal="left" wrapText="1"/>
    </xf>
    <xf numFmtId="0" fontId="10" fillId="0" borderId="1" xfId="0" applyFont="1" applyBorder="1" applyAlignment="1">
      <alignment horizontal="left"/>
    </xf>
    <xf numFmtId="0" fontId="10" fillId="0" borderId="0" xfId="0" applyFont="1" applyBorder="1" applyAlignment="1">
      <alignment horizontal="left"/>
    </xf>
    <xf numFmtId="0" fontId="10" fillId="0" borderId="10" xfId="0" applyFont="1" applyBorder="1" applyAlignment="1">
      <alignment horizontal="left"/>
    </xf>
    <xf numFmtId="0" fontId="6" fillId="0" borderId="15" xfId="0" applyFont="1" applyBorder="1" applyAlignment="1">
      <alignment horizontal="center" wrapText="1"/>
    </xf>
    <xf numFmtId="0" fontId="6" fillId="0" borderId="16" xfId="0" applyFont="1" applyBorder="1" applyAlignment="1">
      <alignment horizontal="center"/>
    </xf>
    <xf numFmtId="0" fontId="6" fillId="0" borderId="17" xfId="0" applyFont="1" applyBorder="1" applyAlignment="1">
      <alignment horizontal="center"/>
    </xf>
    <xf numFmtId="0" fontId="7" fillId="0" borderId="1" xfId="0" applyFont="1" applyBorder="1" applyAlignment="1">
      <alignment horizontal="left" wrapText="1"/>
    </xf>
    <xf numFmtId="14" fontId="11" fillId="0" borderId="1" xfId="0" applyNumberFormat="1" applyFont="1" applyFill="1" applyBorder="1" applyAlignment="1">
      <alignment horizontal="left" vertical="justify"/>
    </xf>
    <xf numFmtId="0" fontId="10" fillId="0" borderId="0" xfId="0" applyFont="1" applyBorder="1" applyAlignment="1">
      <alignment horizontal="left" vertical="justify"/>
    </xf>
    <xf numFmtId="0" fontId="12" fillId="0" borderId="18" xfId="0" applyFont="1" applyBorder="1" applyAlignment="1">
      <alignment horizont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allas%20Office\Knox%20Street\PID%20info\Financials\2019%20KnoxPid.%20Financial%20Statements%20%20Q4Spending%20Breakdown%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heetName val="Q1 Cash breakout"/>
      <sheetName val="Q2 Cash breakout"/>
      <sheetName val="Q3 Cash breakout"/>
      <sheetName val="Q4 Cash breakout"/>
      <sheetName val="YTD Cash breakout"/>
    </sheetNames>
    <sheetDataSet>
      <sheetData sheetId="0"/>
      <sheetData sheetId="1">
        <row r="28">
          <cell r="F28">
            <v>1208294.06</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06CC5-58B5-4438-87AF-69AFD964877A}">
  <sheetPr>
    <pageSetUpPr fitToPage="1"/>
  </sheetPr>
  <dimension ref="C1:U35"/>
  <sheetViews>
    <sheetView showGridLines="0" tabSelected="1" zoomScale="110" zoomScaleNormal="110" zoomScaleSheetLayoutView="85" zoomScalePageLayoutView="75" workbookViewId="0">
      <selection activeCell="J22" sqref="J22"/>
    </sheetView>
  </sheetViews>
  <sheetFormatPr defaultColWidth="9.140625" defaultRowHeight="12.75" outlineLevelCol="1" x14ac:dyDescent="0.2"/>
  <cols>
    <col min="1" max="2" width="1.7109375" style="49" customWidth="1"/>
    <col min="3" max="3" width="11.5703125" style="49" customWidth="1"/>
    <col min="4" max="4" width="43" style="49" bestFit="1" customWidth="1"/>
    <col min="5" max="5" width="15.42578125" style="50" customWidth="1" outlineLevel="1"/>
    <col min="6" max="6" width="6" style="50" customWidth="1" outlineLevel="1"/>
    <col min="7" max="7" width="14" style="50" customWidth="1" outlineLevel="1"/>
    <col min="8" max="8" width="6.42578125" style="50" customWidth="1" outlineLevel="1"/>
    <col min="9" max="9" width="11.28515625" style="54" bestFit="1" customWidth="1"/>
    <col min="10" max="10" width="6.85546875" style="54" customWidth="1"/>
    <col min="11" max="11" width="9.7109375" style="54" bestFit="1" customWidth="1"/>
    <col min="12" max="12" width="7.42578125" style="54" hidden="1" customWidth="1"/>
    <col min="13" max="13" width="11.5703125" style="54" bestFit="1" customWidth="1"/>
    <col min="14" max="14" width="7.42578125" style="54" hidden="1" customWidth="1"/>
    <col min="15" max="15" width="11.5703125" style="49" bestFit="1" customWidth="1"/>
    <col min="16" max="16" width="7.42578125" style="49" hidden="1" customWidth="1"/>
    <col min="17" max="17" width="11.5703125" style="49" bestFit="1" customWidth="1"/>
    <col min="18" max="18" width="1.140625" style="49" customWidth="1"/>
    <col min="19" max="20" width="9.140625" style="49"/>
    <col min="21" max="21" width="11.5703125" style="49" bestFit="1" customWidth="1"/>
    <col min="22" max="16384" width="9.140625" style="49"/>
  </cols>
  <sheetData>
    <row r="1" spans="3:21" ht="13.5" thickBot="1" x14ac:dyDescent="0.25"/>
    <row r="2" spans="3:21" s="61" customFormat="1" ht="39" customHeight="1" x14ac:dyDescent="0.2">
      <c r="C2" s="221" t="s">
        <v>563</v>
      </c>
      <c r="D2" s="222"/>
      <c r="E2" s="222"/>
      <c r="F2" s="222"/>
      <c r="G2" s="222"/>
      <c r="H2" s="222"/>
      <c r="I2" s="222"/>
      <c r="J2" s="222"/>
      <c r="K2" s="222"/>
      <c r="L2" s="222"/>
      <c r="M2" s="222"/>
      <c r="N2" s="222"/>
      <c r="O2" s="222"/>
      <c r="P2" s="222"/>
      <c r="Q2" s="222"/>
      <c r="R2" s="223"/>
    </row>
    <row r="3" spans="3:21" ht="25.5" x14ac:dyDescent="0.2">
      <c r="C3" s="24"/>
      <c r="D3" s="64"/>
      <c r="E3" s="190" t="s">
        <v>602</v>
      </c>
      <c r="F3" s="147" t="s">
        <v>564</v>
      </c>
      <c r="G3" s="204">
        <v>2022</v>
      </c>
      <c r="H3" s="147" t="s">
        <v>564</v>
      </c>
      <c r="I3" s="156" t="s">
        <v>512</v>
      </c>
      <c r="J3" s="157" t="s">
        <v>564</v>
      </c>
      <c r="K3" s="156" t="s">
        <v>513</v>
      </c>
      <c r="L3" s="157" t="s">
        <v>564</v>
      </c>
      <c r="M3" s="156" t="s">
        <v>519</v>
      </c>
      <c r="N3" s="157" t="s">
        <v>564</v>
      </c>
      <c r="O3" s="156" t="s">
        <v>520</v>
      </c>
      <c r="P3" s="157" t="s">
        <v>564</v>
      </c>
      <c r="Q3" s="156" t="s">
        <v>521</v>
      </c>
      <c r="R3" s="191"/>
    </row>
    <row r="4" spans="3:21" x14ac:dyDescent="0.2">
      <c r="C4" s="25" t="s">
        <v>0</v>
      </c>
      <c r="D4" s="26"/>
      <c r="E4" s="203" t="s">
        <v>603</v>
      </c>
      <c r="F4" s="149"/>
      <c r="G4" s="148" t="s">
        <v>604</v>
      </c>
      <c r="H4" s="149"/>
      <c r="I4" s="27"/>
      <c r="J4" s="27"/>
      <c r="K4" s="27"/>
      <c r="L4" s="27"/>
      <c r="M4" s="27"/>
      <c r="N4" s="27"/>
      <c r="O4" s="27"/>
      <c r="P4" s="27"/>
      <c r="Q4" s="27"/>
      <c r="R4" s="29"/>
    </row>
    <row r="5" spans="3:21" x14ac:dyDescent="0.2">
      <c r="C5" s="73"/>
      <c r="D5" s="61"/>
      <c r="E5" s="150"/>
      <c r="F5" s="150"/>
      <c r="G5" s="205"/>
      <c r="H5" s="150"/>
      <c r="O5" s="54"/>
      <c r="P5" s="54"/>
      <c r="Q5" s="54"/>
      <c r="R5" s="76"/>
    </row>
    <row r="6" spans="3:21" ht="14.25" x14ac:dyDescent="0.2">
      <c r="C6" s="30"/>
      <c r="D6" s="112" t="s">
        <v>515</v>
      </c>
      <c r="E6" s="151">
        <f>418621</f>
        <v>418621</v>
      </c>
      <c r="F6" s="151"/>
      <c r="G6" s="206">
        <v>418621</v>
      </c>
      <c r="H6" s="151"/>
      <c r="I6" s="114">
        <f>'Assessment Roll'!AT62</f>
        <v>571210.47478709114</v>
      </c>
      <c r="J6" s="114"/>
      <c r="K6" s="114">
        <f>I6*(1+$D$35)</f>
        <v>628331.52226580027</v>
      </c>
      <c r="L6" s="114"/>
      <c r="M6" s="114">
        <f>K6*(1+$D$35)</f>
        <v>691164.67449238035</v>
      </c>
      <c r="N6" s="114"/>
      <c r="O6" s="123">
        <f>M6*(1+$D$35)</f>
        <v>760281.14194161841</v>
      </c>
      <c r="P6" s="114"/>
      <c r="Q6" s="123">
        <f>O6*(1+$D$35)</f>
        <v>836309.25613578036</v>
      </c>
      <c r="R6" s="121"/>
      <c r="U6" s="214">
        <f>I6+K6+M6+O6+Q6</f>
        <v>3487297.0696226703</v>
      </c>
    </row>
    <row r="7" spans="3:21" ht="14.25" x14ac:dyDescent="0.2">
      <c r="C7" s="30" t="s">
        <v>2</v>
      </c>
      <c r="D7" s="112" t="s">
        <v>1</v>
      </c>
      <c r="E7" s="152">
        <v>1451466.47</v>
      </c>
      <c r="F7" s="152"/>
      <c r="G7" s="207">
        <v>1451466.47</v>
      </c>
      <c r="H7" s="152"/>
      <c r="I7" s="113">
        <f>G24</f>
        <v>1207853.845</v>
      </c>
      <c r="J7" s="146"/>
      <c r="K7" s="113">
        <f>I24</f>
        <v>59198.93378709117</v>
      </c>
      <c r="L7" s="113"/>
      <c r="M7" s="113">
        <f>K24</f>
        <v>16489.108472891501</v>
      </c>
      <c r="N7" s="113"/>
      <c r="O7" s="124">
        <f>M24</f>
        <v>20981.194957871921</v>
      </c>
      <c r="P7" s="113"/>
      <c r="Q7" s="124">
        <f>O24</f>
        <v>53489.57125186827</v>
      </c>
      <c r="R7" s="122"/>
    </row>
    <row r="8" spans="3:21" x14ac:dyDescent="0.2">
      <c r="C8" s="24"/>
      <c r="D8" s="115" t="s">
        <v>3</v>
      </c>
      <c r="E8" s="151">
        <f>E6+E7</f>
        <v>1870087.47</v>
      </c>
      <c r="F8" s="151"/>
      <c r="G8" s="206">
        <f>G6+G7</f>
        <v>1870087.47</v>
      </c>
      <c r="H8" s="151"/>
      <c r="I8" s="114">
        <f t="shared" ref="I8:O8" si="0">I6+I7</f>
        <v>1779064.3197870911</v>
      </c>
      <c r="J8" s="114"/>
      <c r="K8" s="114">
        <f t="shared" si="0"/>
        <v>687530.45605289144</v>
      </c>
      <c r="L8" s="114"/>
      <c r="M8" s="114">
        <f t="shared" si="0"/>
        <v>707653.78296527185</v>
      </c>
      <c r="N8" s="114"/>
      <c r="O8" s="123">
        <f t="shared" si="0"/>
        <v>781262.33689949033</v>
      </c>
      <c r="P8" s="114"/>
      <c r="Q8" s="123">
        <f t="shared" ref="Q8" si="1">Q6+Q7</f>
        <v>889798.82738764863</v>
      </c>
      <c r="R8" s="121"/>
    </row>
    <row r="9" spans="3:21" x14ac:dyDescent="0.2">
      <c r="C9" s="30"/>
      <c r="D9" s="116"/>
      <c r="E9" s="152"/>
      <c r="F9" s="152"/>
      <c r="G9" s="207"/>
      <c r="H9" s="152"/>
      <c r="I9" s="113"/>
      <c r="J9" s="113"/>
      <c r="K9" s="113"/>
      <c r="L9" s="113"/>
      <c r="M9" s="113"/>
      <c r="N9" s="113"/>
      <c r="O9" s="124"/>
      <c r="P9" s="113"/>
      <c r="Q9" s="124"/>
      <c r="R9" s="122"/>
    </row>
    <row r="10" spans="3:21" x14ac:dyDescent="0.2">
      <c r="C10" s="19" t="s">
        <v>4</v>
      </c>
      <c r="D10" s="116"/>
      <c r="E10" s="152"/>
      <c r="F10" s="152"/>
      <c r="G10" s="207"/>
      <c r="H10" s="152"/>
      <c r="I10" s="113"/>
      <c r="J10" s="113"/>
      <c r="K10" s="113"/>
      <c r="L10" s="113"/>
      <c r="M10" s="113"/>
      <c r="N10" s="113"/>
      <c r="O10" s="124"/>
      <c r="P10" s="113"/>
      <c r="Q10" s="124"/>
      <c r="R10" s="122"/>
    </row>
    <row r="11" spans="3:21" ht="14.25" x14ac:dyDescent="0.2">
      <c r="C11" s="30"/>
      <c r="D11" s="112" t="s">
        <v>562</v>
      </c>
      <c r="E11" s="153">
        <f>'Service Plan 2021'!R15</f>
        <v>1614000</v>
      </c>
      <c r="F11" s="154">
        <f>E11/E$23</f>
        <v>0.86716679643051253</v>
      </c>
      <c r="G11" s="208">
        <v>400000</v>
      </c>
      <c r="H11" s="154">
        <f>G11/$G$25</f>
        <v>0.21389373835011044</v>
      </c>
      <c r="I11" s="117">
        <f>E11-G11</f>
        <v>1214000</v>
      </c>
      <c r="J11" s="186">
        <f>I11/I$25</f>
        <v>0.68238117447337998</v>
      </c>
      <c r="K11" s="117">
        <v>150000</v>
      </c>
      <c r="L11" s="186">
        <f>K11/K$25</f>
        <v>0.21817215321798131</v>
      </c>
      <c r="M11" s="117">
        <v>150000</v>
      </c>
      <c r="N11" s="186">
        <f>M11/M$25</f>
        <v>0.21196806066867485</v>
      </c>
      <c r="O11" s="117">
        <v>175000</v>
      </c>
      <c r="P11" s="186">
        <f>O11/O$25</f>
        <v>0.22399646282003455</v>
      </c>
      <c r="Q11" s="117">
        <v>320000</v>
      </c>
      <c r="R11" s="188"/>
    </row>
    <row r="12" spans="3:21" x14ac:dyDescent="0.2">
      <c r="C12" s="30"/>
      <c r="D12" s="112" t="s">
        <v>2</v>
      </c>
      <c r="E12" s="152"/>
      <c r="F12" s="152"/>
      <c r="G12" s="207"/>
      <c r="H12" s="154"/>
      <c r="I12" s="113"/>
      <c r="J12" s="114"/>
      <c r="K12" s="113"/>
      <c r="L12" s="114"/>
      <c r="M12" s="113"/>
      <c r="N12" s="186"/>
      <c r="O12" s="124"/>
      <c r="P12" s="186"/>
      <c r="Q12" s="124"/>
      <c r="R12" s="188"/>
    </row>
    <row r="13" spans="3:21" ht="14.25" x14ac:dyDescent="0.2">
      <c r="C13" s="30"/>
      <c r="D13" s="112" t="s">
        <v>516</v>
      </c>
      <c r="E13" s="152">
        <f>'Service Plan 2021'!R17</f>
        <v>90000</v>
      </c>
      <c r="F13" s="154">
        <f>E13/E$23</f>
        <v>4.835502582326278E-2</v>
      </c>
      <c r="G13" s="209">
        <v>90000</v>
      </c>
      <c r="H13" s="154">
        <f t="shared" ref="H13:H21" si="2">G13/$G$25</f>
        <v>4.8126091128774848E-2</v>
      </c>
      <c r="I13" s="113">
        <f>147638.4*(1.05)+92982</f>
        <v>248002.32</v>
      </c>
      <c r="J13" s="186">
        <f>I13/I$25</f>
        <v>0.1394004237180585</v>
      </c>
      <c r="K13" s="113">
        <f>I13*1.03</f>
        <v>255442.38960000002</v>
      </c>
      <c r="L13" s="186">
        <f>K13/K$25</f>
        <v>0.37153610774785656</v>
      </c>
      <c r="M13" s="113">
        <f>K13*1.03</f>
        <v>263105.661288</v>
      </c>
      <c r="N13" s="186">
        <f t="shared" ref="J13:P24" si="3">M13/M$25</f>
        <v>0.37179997849444396</v>
      </c>
      <c r="O13" s="113">
        <f>M13*1.03</f>
        <v>270998.83112664003</v>
      </c>
      <c r="P13" s="186">
        <f t="shared" ref="P13:P24" si="4">O13/O$25</f>
        <v>0.34687302628989286</v>
      </c>
      <c r="Q13" s="113">
        <f>O13*1.03</f>
        <v>279128.79606043926</v>
      </c>
      <c r="R13" s="188"/>
    </row>
    <row r="14" spans="3:21" x14ac:dyDescent="0.2">
      <c r="C14" s="30"/>
      <c r="D14" s="112" t="s">
        <v>2</v>
      </c>
      <c r="E14" s="152"/>
      <c r="F14" s="152"/>
      <c r="G14" s="207"/>
      <c r="H14" s="154"/>
      <c r="I14" s="113"/>
      <c r="J14" s="114"/>
      <c r="K14" s="113"/>
      <c r="L14" s="114"/>
      <c r="M14" s="113"/>
      <c r="N14" s="186"/>
      <c r="O14" s="124"/>
      <c r="P14" s="186"/>
      <c r="Q14" s="124"/>
      <c r="R14" s="188"/>
    </row>
    <row r="15" spans="3:21" ht="14.25" x14ac:dyDescent="0.2">
      <c r="C15" s="30"/>
      <c r="D15" s="112" t="s">
        <v>517</v>
      </c>
      <c r="E15" s="152">
        <f>'Service Plan 2021'!R19</f>
        <v>145007.52499999999</v>
      </c>
      <c r="F15" s="154">
        <f>E15/E$23</f>
        <v>7.7909362399360263E-2</v>
      </c>
      <c r="G15" s="209">
        <v>145007.52499999999</v>
      </c>
      <c r="H15" s="154">
        <f t="shared" si="2"/>
        <v>7.7540504027867746E-2</v>
      </c>
      <c r="I15" s="113">
        <f>134300+(154910.52*0.8)-15000</f>
        <v>243228.416</v>
      </c>
      <c r="J15" s="186">
        <f>I15/I$25</f>
        <v>0.13671704462551881</v>
      </c>
      <c r="K15" s="113">
        <f>I15*1.03</f>
        <v>250525.26848</v>
      </c>
      <c r="L15" s="186">
        <f>K15/K$25</f>
        <v>0.36438424839862976</v>
      </c>
      <c r="M15" s="113">
        <f>K15*1.03</f>
        <v>258041.02653440001</v>
      </c>
      <c r="N15" s="186">
        <f t="shared" si="3"/>
        <v>0.36464303978300555</v>
      </c>
      <c r="O15" s="113">
        <f>M15*1.03</f>
        <v>265782.25733043201</v>
      </c>
      <c r="P15" s="186">
        <f t="shared" si="4"/>
        <v>0.34019591727051984</v>
      </c>
      <c r="Q15" s="113">
        <f>O15*1.03</f>
        <v>273755.72505034501</v>
      </c>
      <c r="R15" s="188"/>
    </row>
    <row r="16" spans="3:21" x14ac:dyDescent="0.2">
      <c r="C16" s="30"/>
      <c r="D16" s="112" t="s">
        <v>2</v>
      </c>
      <c r="E16" s="152"/>
      <c r="F16" s="152"/>
      <c r="G16" s="207"/>
      <c r="H16" s="154"/>
      <c r="I16" s="113"/>
      <c r="J16" s="114"/>
      <c r="K16" s="113"/>
      <c r="L16" s="114"/>
      <c r="M16" s="113"/>
      <c r="N16" s="186"/>
      <c r="O16" s="124"/>
      <c r="P16" s="186"/>
      <c r="Q16" s="124"/>
      <c r="R16" s="188"/>
    </row>
    <row r="17" spans="3:18" ht="14.25" x14ac:dyDescent="0.2">
      <c r="C17" s="30"/>
      <c r="D17" s="112" t="s">
        <v>518</v>
      </c>
      <c r="E17" s="152">
        <f>'Service Plan 2021'!R21</f>
        <v>0</v>
      </c>
      <c r="F17" s="154">
        <f>E17/E$23</f>
        <v>0</v>
      </c>
      <c r="G17" s="209">
        <v>15000</v>
      </c>
      <c r="H17" s="154">
        <f t="shared" si="2"/>
        <v>8.0210151881291419E-3</v>
      </c>
      <c r="I17" s="113">
        <v>0</v>
      </c>
      <c r="J17" s="186">
        <f t="shared" si="3"/>
        <v>0</v>
      </c>
      <c r="K17" s="113">
        <v>0</v>
      </c>
      <c r="L17" s="186">
        <f t="shared" si="3"/>
        <v>0</v>
      </c>
      <c r="M17" s="113">
        <v>0</v>
      </c>
      <c r="N17" s="186">
        <f t="shared" si="3"/>
        <v>0</v>
      </c>
      <c r="O17" s="113">
        <v>0</v>
      </c>
      <c r="P17" s="186">
        <f t="shared" si="3"/>
        <v>0</v>
      </c>
      <c r="Q17" s="113">
        <v>0</v>
      </c>
      <c r="R17" s="188"/>
    </row>
    <row r="18" spans="3:18" x14ac:dyDescent="0.2">
      <c r="C18" s="30"/>
      <c r="D18" s="112" t="s">
        <v>2</v>
      </c>
      <c r="E18" s="152"/>
      <c r="F18" s="152"/>
      <c r="G18" s="207"/>
      <c r="H18" s="154"/>
      <c r="I18" s="113"/>
      <c r="J18" s="114"/>
      <c r="K18" s="113"/>
      <c r="L18" s="114"/>
      <c r="M18" s="113"/>
      <c r="N18" s="186"/>
      <c r="O18" s="124"/>
      <c r="P18" s="186"/>
      <c r="Q18" s="124"/>
      <c r="R18" s="188"/>
    </row>
    <row r="19" spans="3:18" x14ac:dyDescent="0.2">
      <c r="C19" s="73"/>
      <c r="D19" s="112" t="s">
        <v>5</v>
      </c>
      <c r="E19" s="152">
        <f>'Service Plan 2021'!R23</f>
        <v>12055.12</v>
      </c>
      <c r="F19" s="154">
        <f>E19/E$23</f>
        <v>6.4769515433614634E-3</v>
      </c>
      <c r="G19" s="209">
        <v>12055.12</v>
      </c>
      <c r="H19" s="154">
        <f t="shared" si="2"/>
        <v>6.4462867076479592E-3</v>
      </c>
      <c r="I19" s="118">
        <f>(5508*1.2)+(6335*1.03)</f>
        <v>13134.65</v>
      </c>
      <c r="J19" s="186">
        <f>I19/I$25</f>
        <v>7.3828977704256836E-3</v>
      </c>
      <c r="K19" s="118">
        <f>I19*1.03</f>
        <v>13528.6895</v>
      </c>
      <c r="L19" s="186">
        <f>K19/K$25</f>
        <v>1.9677222122883302E-2</v>
      </c>
      <c r="M19" s="118">
        <f>K19*1.03</f>
        <v>13934.550185</v>
      </c>
      <c r="N19" s="186">
        <f t="shared" si="3"/>
        <v>1.9691197193365161E-2</v>
      </c>
      <c r="O19" s="125">
        <f>M19*1.03</f>
        <v>14352.586690550001</v>
      </c>
      <c r="P19" s="186">
        <f t="shared" si="4"/>
        <v>1.8371020862863463E-2</v>
      </c>
      <c r="Q19" s="125">
        <f>O19*1.03</f>
        <v>14783.164291266501</v>
      </c>
      <c r="R19" s="188"/>
    </row>
    <row r="20" spans="3:18" x14ac:dyDescent="0.2">
      <c r="C20" s="73"/>
      <c r="D20" s="112" t="s">
        <v>2</v>
      </c>
      <c r="E20" s="153"/>
      <c r="F20" s="153"/>
      <c r="G20" s="208"/>
      <c r="H20" s="154"/>
      <c r="I20" s="118"/>
      <c r="J20" s="187"/>
      <c r="K20" s="118"/>
      <c r="L20" s="187"/>
      <c r="M20" s="118"/>
      <c r="N20" s="186"/>
      <c r="O20" s="125"/>
      <c r="P20" s="186"/>
      <c r="Q20" s="125"/>
      <c r="R20" s="188"/>
    </row>
    <row r="21" spans="3:18" x14ac:dyDescent="0.2">
      <c r="C21" s="73"/>
      <c r="D21" s="112" t="s">
        <v>42</v>
      </c>
      <c r="E21" s="152">
        <f>'Service Plan 2021'!R25</f>
        <v>170.98000000000002</v>
      </c>
      <c r="F21" s="154">
        <f>E21/E$23</f>
        <v>9.1863803502905241E-5</v>
      </c>
      <c r="G21" s="209">
        <v>170.98000000000002</v>
      </c>
      <c r="H21" s="154">
        <f t="shared" si="2"/>
        <v>9.1428878457754719E-5</v>
      </c>
      <c r="I21" s="118">
        <v>1500</v>
      </c>
      <c r="J21" s="186">
        <f>I21/I$25</f>
        <v>8.4313983666397846E-4</v>
      </c>
      <c r="K21" s="118">
        <f>I21*1.03</f>
        <v>1545</v>
      </c>
      <c r="L21" s="186">
        <f>K21/K$25</f>
        <v>2.2471731781452077E-3</v>
      </c>
      <c r="M21" s="118">
        <f>K21*1.03</f>
        <v>1591.3500000000001</v>
      </c>
      <c r="N21" s="186">
        <f t="shared" si="3"/>
        <v>2.2487691556339717E-3</v>
      </c>
      <c r="O21" s="118">
        <f>M21*1.03</f>
        <v>1639.0905000000002</v>
      </c>
      <c r="P21" s="186">
        <f t="shared" si="4"/>
        <v>2.0980027099538395E-3</v>
      </c>
      <c r="Q21" s="118">
        <f>O21*1.03</f>
        <v>1688.2632150000004</v>
      </c>
      <c r="R21" s="188"/>
    </row>
    <row r="22" spans="3:18" x14ac:dyDescent="0.2">
      <c r="C22" s="73"/>
      <c r="D22" s="112" t="s">
        <v>2</v>
      </c>
      <c r="E22" s="153"/>
      <c r="F22" s="153"/>
      <c r="G22" s="208"/>
      <c r="H22" s="153"/>
      <c r="I22" s="118"/>
      <c r="J22" s="187"/>
      <c r="K22" s="118"/>
      <c r="L22" s="187"/>
      <c r="M22" s="118"/>
      <c r="N22" s="186"/>
      <c r="O22" s="125"/>
      <c r="P22" s="186"/>
      <c r="Q22" s="125"/>
      <c r="R22" s="188"/>
    </row>
    <row r="23" spans="3:18" x14ac:dyDescent="0.2">
      <c r="C23" s="126"/>
      <c r="D23" s="119" t="s">
        <v>496</v>
      </c>
      <c r="E23" s="153">
        <f>SUM(E11,E13,E15,E17,E19,E21)</f>
        <v>1861233.625</v>
      </c>
      <c r="F23" s="153"/>
      <c r="G23" s="208">
        <f>SUM(G11,G13,G15,G17,G19,G21)</f>
        <v>662233.625</v>
      </c>
      <c r="H23" s="153"/>
      <c r="I23" s="118">
        <f t="shared" ref="I23:O23" si="5">I11+I13+I15+I19+I21</f>
        <v>1719865.3859999999</v>
      </c>
      <c r="J23" s="187"/>
      <c r="K23" s="118">
        <f>K11+K13+K15+K19+K21+K17</f>
        <v>671041.34757999994</v>
      </c>
      <c r="L23" s="187"/>
      <c r="M23" s="118">
        <f t="shared" si="5"/>
        <v>686672.58800739993</v>
      </c>
      <c r="N23" s="186"/>
      <c r="O23" s="125">
        <f t="shared" si="5"/>
        <v>727772.76564762206</v>
      </c>
      <c r="P23" s="186"/>
      <c r="Q23" s="125">
        <f t="shared" ref="Q23" si="6">Q11+Q13+Q15+Q19+Q21</f>
        <v>889355.94861705077</v>
      </c>
      <c r="R23" s="188"/>
    </row>
    <row r="24" spans="3:18" x14ac:dyDescent="0.2">
      <c r="C24" s="73"/>
      <c r="D24" s="120" t="s">
        <v>510</v>
      </c>
      <c r="E24" s="153">
        <f>E8-E23</f>
        <v>8853.8449999999721</v>
      </c>
      <c r="F24" s="154">
        <f>E24/E25</f>
        <v>4.7344550145560693E-3</v>
      </c>
      <c r="G24" s="209">
        <v>1207853.845</v>
      </c>
      <c r="H24" s="154">
        <f t="shared" ref="H24" si="7">G24/$G$25</f>
        <v>0.64588093571901206</v>
      </c>
      <c r="I24" s="118">
        <f t="shared" ref="I24:O24" si="8">I8-I23</f>
        <v>59198.93378709117</v>
      </c>
      <c r="J24" s="186">
        <f>I24/I25</f>
        <v>3.3275319575953151E-2</v>
      </c>
      <c r="K24" s="118">
        <f t="shared" si="8"/>
        <v>16489.108472891501</v>
      </c>
      <c r="L24" s="186">
        <f>K24/K25</f>
        <v>2.398309533450399E-2</v>
      </c>
      <c r="M24" s="118">
        <f t="shared" si="8"/>
        <v>20981.194957871921</v>
      </c>
      <c r="N24" s="186">
        <f t="shared" si="3"/>
        <v>2.96489547048766E-2</v>
      </c>
      <c r="O24" s="125">
        <f t="shared" si="8"/>
        <v>53489.57125186827</v>
      </c>
      <c r="P24" s="186">
        <f t="shared" si="4"/>
        <v>6.8465570046735424E-2</v>
      </c>
      <c r="Q24" s="125">
        <f t="shared" ref="Q24" si="9">Q8-Q23</f>
        <v>442.87877059786115</v>
      </c>
      <c r="R24" s="188"/>
    </row>
    <row r="25" spans="3:18" ht="13.5" thickBot="1" x14ac:dyDescent="0.25">
      <c r="C25" s="132"/>
      <c r="D25" s="133" t="s">
        <v>511</v>
      </c>
      <c r="E25" s="155">
        <f>E23+E24</f>
        <v>1870087.47</v>
      </c>
      <c r="F25" s="155"/>
      <c r="G25" s="210">
        <f>G23+G24</f>
        <v>1870087.47</v>
      </c>
      <c r="H25" s="155"/>
      <c r="I25" s="134">
        <f t="shared" ref="I25:O25" si="10">I23+I24</f>
        <v>1779064.3197870911</v>
      </c>
      <c r="J25" s="134"/>
      <c r="K25" s="134">
        <f t="shared" si="10"/>
        <v>687530.45605289144</v>
      </c>
      <c r="L25" s="134"/>
      <c r="M25" s="134">
        <f t="shared" si="10"/>
        <v>707653.78296527185</v>
      </c>
      <c r="N25" s="134"/>
      <c r="O25" s="135">
        <f t="shared" si="10"/>
        <v>781262.33689949033</v>
      </c>
      <c r="P25" s="134"/>
      <c r="Q25" s="135">
        <f>Q23+Q24</f>
        <v>889798.82738764863</v>
      </c>
      <c r="R25" s="136"/>
    </row>
    <row r="26" spans="3:18" x14ac:dyDescent="0.2">
      <c r="C26" s="127"/>
      <c r="D26" s="31" t="s">
        <v>2</v>
      </c>
      <c r="E26" s="128"/>
      <c r="F26" s="128"/>
      <c r="G26" s="128"/>
      <c r="H26" s="128"/>
      <c r="I26" s="128"/>
      <c r="J26" s="128"/>
      <c r="K26" s="128"/>
      <c r="L26" s="128"/>
      <c r="M26" s="128"/>
      <c r="N26" s="128"/>
      <c r="O26" s="128"/>
      <c r="P26" s="128"/>
      <c r="Q26" s="128"/>
      <c r="R26" s="192"/>
    </row>
    <row r="27" spans="3:18" x14ac:dyDescent="0.2">
      <c r="C27" s="127" t="s">
        <v>514</v>
      </c>
      <c r="D27" s="31"/>
      <c r="E27" s="128"/>
      <c r="F27" s="128"/>
      <c r="G27" s="128"/>
      <c r="H27" s="128"/>
      <c r="I27" s="128"/>
      <c r="J27" s="128"/>
      <c r="K27" s="128"/>
      <c r="L27" s="128"/>
      <c r="N27" s="128"/>
      <c r="O27" s="128"/>
      <c r="P27" s="128"/>
      <c r="Q27" s="128"/>
      <c r="R27" s="192"/>
    </row>
    <row r="28" spans="3:18" ht="29.25" customHeight="1" x14ac:dyDescent="0.2">
      <c r="C28" s="224" t="s">
        <v>566</v>
      </c>
      <c r="D28" s="216"/>
      <c r="E28" s="216"/>
      <c r="F28" s="216"/>
      <c r="G28" s="216"/>
      <c r="H28" s="216"/>
      <c r="I28" s="216"/>
      <c r="J28" s="216"/>
      <c r="K28" s="216"/>
      <c r="L28" s="216"/>
      <c r="M28" s="216"/>
      <c r="N28" s="216"/>
      <c r="O28" s="216"/>
      <c r="P28" s="216"/>
      <c r="Q28" s="216"/>
      <c r="R28" s="217"/>
    </row>
    <row r="29" spans="3:18" ht="55.5" customHeight="1" x14ac:dyDescent="0.2">
      <c r="C29" s="224" t="s">
        <v>605</v>
      </c>
      <c r="D29" s="216"/>
      <c r="E29" s="216"/>
      <c r="F29" s="216"/>
      <c r="G29" s="216"/>
      <c r="H29" s="216"/>
      <c r="I29" s="216"/>
      <c r="J29" s="216"/>
      <c r="K29" s="216"/>
      <c r="L29" s="216"/>
      <c r="M29" s="216"/>
      <c r="N29" s="216"/>
      <c r="O29" s="216"/>
      <c r="P29" s="216"/>
      <c r="Q29" s="216"/>
      <c r="R29" s="217"/>
    </row>
    <row r="30" spans="3:18" ht="26.25" customHeight="1" x14ac:dyDescent="0.2">
      <c r="C30" s="215" t="s">
        <v>606</v>
      </c>
      <c r="D30" s="216"/>
      <c r="E30" s="216"/>
      <c r="F30" s="216"/>
      <c r="G30" s="216"/>
      <c r="H30" s="216"/>
      <c r="I30" s="216"/>
      <c r="J30" s="216"/>
      <c r="K30" s="216"/>
      <c r="L30" s="216"/>
      <c r="M30" s="216"/>
      <c r="N30" s="216"/>
      <c r="O30" s="216"/>
      <c r="P30" s="216"/>
      <c r="Q30" s="216"/>
      <c r="R30" s="217"/>
    </row>
    <row r="31" spans="3:18" ht="29.25" customHeight="1" x14ac:dyDescent="0.2">
      <c r="C31" s="215" t="s">
        <v>565</v>
      </c>
      <c r="D31" s="216"/>
      <c r="E31" s="216"/>
      <c r="F31" s="216"/>
      <c r="G31" s="216"/>
      <c r="H31" s="216"/>
      <c r="I31" s="216"/>
      <c r="J31" s="216"/>
      <c r="K31" s="216"/>
      <c r="L31" s="216"/>
      <c r="M31" s="216"/>
      <c r="N31" s="216"/>
      <c r="O31" s="216"/>
      <c r="P31" s="216"/>
      <c r="Q31" s="216"/>
      <c r="R31" s="217"/>
    </row>
    <row r="32" spans="3:18" x14ac:dyDescent="0.2">
      <c r="C32" s="218" t="s">
        <v>607</v>
      </c>
      <c r="D32" s="219"/>
      <c r="E32" s="219"/>
      <c r="F32" s="219"/>
      <c r="G32" s="219"/>
      <c r="H32" s="219"/>
      <c r="I32" s="219"/>
      <c r="J32" s="219"/>
      <c r="K32" s="219"/>
      <c r="L32" s="219"/>
      <c r="M32" s="219"/>
      <c r="N32" s="219"/>
      <c r="O32" s="219"/>
      <c r="P32" s="219"/>
      <c r="Q32" s="219"/>
      <c r="R32" s="220"/>
    </row>
    <row r="33" spans="3:18" ht="13.5" thickBot="1" x14ac:dyDescent="0.25">
      <c r="C33" s="129"/>
      <c r="D33" s="130"/>
      <c r="E33" s="131"/>
      <c r="F33" s="131"/>
      <c r="G33" s="131"/>
      <c r="H33" s="131"/>
      <c r="I33" s="131"/>
      <c r="J33" s="131"/>
      <c r="K33" s="131"/>
      <c r="L33" s="131"/>
      <c r="M33" s="131"/>
      <c r="N33" s="131"/>
      <c r="O33" s="131"/>
      <c r="P33" s="131"/>
      <c r="Q33" s="131"/>
      <c r="R33" s="193"/>
    </row>
    <row r="34" spans="3:18" x14ac:dyDescent="0.2">
      <c r="O34" s="54"/>
      <c r="P34" s="54"/>
      <c r="Q34" s="54"/>
      <c r="R34" s="54"/>
    </row>
    <row r="35" spans="3:18" x14ac:dyDescent="0.2">
      <c r="C35" s="211" t="s">
        <v>522</v>
      </c>
      <c r="D35" s="212">
        <v>0.1</v>
      </c>
      <c r="E35" s="213"/>
    </row>
  </sheetData>
  <mergeCells count="6">
    <mergeCell ref="C31:R31"/>
    <mergeCell ref="C30:R30"/>
    <mergeCell ref="C32:R32"/>
    <mergeCell ref="C2:R2"/>
    <mergeCell ref="C28:R28"/>
    <mergeCell ref="C29:R29"/>
  </mergeCells>
  <pageMargins left="0.25" right="0.25" top="0.75" bottom="0.75" header="0.3" footer="0.3"/>
  <pageSetup paperSize="5" scale="89" orientation="landscape" r:id="rId1"/>
  <ignoredErrors>
    <ignoredError sqref="K21 K19 J20:M20 M19 M21 K12:M12 K14:M14 O20 O12 O14 Q20 Q12 Q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FA90A-3357-4391-AF2B-ACEA49E00060}">
  <dimension ref="A1:I31"/>
  <sheetViews>
    <sheetView showGridLines="0" zoomScaleNormal="100" workbookViewId="0">
      <selection activeCell="G7" sqref="G7"/>
    </sheetView>
  </sheetViews>
  <sheetFormatPr defaultRowHeight="15" x14ac:dyDescent="0.25"/>
  <cols>
    <col min="1" max="1" width="42.5703125" customWidth="1"/>
    <col min="2" max="2" width="14.28515625" style="170" bestFit="1" customWidth="1"/>
    <col min="4" max="4" width="41.5703125" customWidth="1"/>
    <col min="5" max="5" width="12.7109375" bestFit="1" customWidth="1"/>
    <col min="6" max="7" width="15.28515625" customWidth="1"/>
    <col min="8" max="8" width="17.7109375" customWidth="1"/>
    <col min="9" max="9" width="11.5703125" bestFit="1" customWidth="1"/>
  </cols>
  <sheetData>
    <row r="1" spans="1:9" x14ac:dyDescent="0.25">
      <c r="A1" s="169" t="s">
        <v>523</v>
      </c>
    </row>
    <row r="2" spans="1:9" x14ac:dyDescent="0.25">
      <c r="A2" s="171"/>
    </row>
    <row r="3" spans="1:9" x14ac:dyDescent="0.25">
      <c r="A3" s="171"/>
    </row>
    <row r="4" spans="1:9" x14ac:dyDescent="0.25">
      <c r="A4" s="171"/>
    </row>
    <row r="5" spans="1:9" x14ac:dyDescent="0.25">
      <c r="A5" s="171"/>
    </row>
    <row r="6" spans="1:9" x14ac:dyDescent="0.25">
      <c r="A6" s="172" t="s">
        <v>524</v>
      </c>
      <c r="D6" s="172" t="s">
        <v>525</v>
      </c>
      <c r="E6" s="170"/>
      <c r="F6" s="169" t="s">
        <v>558</v>
      </c>
    </row>
    <row r="7" spans="1:9" x14ac:dyDescent="0.25">
      <c r="A7" t="s">
        <v>526</v>
      </c>
      <c r="B7" s="170">
        <v>1885300</v>
      </c>
      <c r="D7" t="s">
        <v>554</v>
      </c>
      <c r="E7" s="170">
        <v>722774</v>
      </c>
      <c r="F7" s="170">
        <v>395040</v>
      </c>
      <c r="G7" t="s">
        <v>561</v>
      </c>
      <c r="I7" s="184"/>
    </row>
    <row r="8" spans="1:9" x14ac:dyDescent="0.25">
      <c r="A8" t="s">
        <v>527</v>
      </c>
      <c r="B8" s="170">
        <v>2370775.6875</v>
      </c>
      <c r="D8" t="s">
        <v>554</v>
      </c>
      <c r="E8" s="170">
        <v>700000</v>
      </c>
      <c r="F8" s="170">
        <v>700000</v>
      </c>
      <c r="G8" s="184"/>
    </row>
    <row r="9" spans="1:9" ht="15.75" thickBot="1" x14ac:dyDescent="0.3">
      <c r="A9" s="110" t="s">
        <v>528</v>
      </c>
      <c r="B9" s="173">
        <v>4256075.6875</v>
      </c>
      <c r="D9" t="s">
        <v>529</v>
      </c>
      <c r="E9" s="174">
        <v>807000</v>
      </c>
      <c r="F9" s="174">
        <f>E9-201000</f>
        <v>606000</v>
      </c>
      <c r="G9" s="184">
        <f>E9-F9</f>
        <v>201000</v>
      </c>
      <c r="H9" t="s">
        <v>561</v>
      </c>
    </row>
    <row r="10" spans="1:9" ht="15.75" thickTop="1" x14ac:dyDescent="0.25">
      <c r="A10" s="172" t="s">
        <v>530</v>
      </c>
      <c r="D10" t="s">
        <v>531</v>
      </c>
      <c r="E10" s="174">
        <v>807000</v>
      </c>
      <c r="F10" s="174">
        <f>E10</f>
        <v>807000</v>
      </c>
      <c r="G10" s="184"/>
      <c r="H10" s="185"/>
    </row>
    <row r="11" spans="1:9" ht="15.75" thickBot="1" x14ac:dyDescent="0.3">
      <c r="A11" t="s">
        <v>532</v>
      </c>
      <c r="B11" s="170">
        <v>-72500</v>
      </c>
      <c r="D11" s="175" t="s">
        <v>533</v>
      </c>
      <c r="E11" s="176">
        <v>3036774</v>
      </c>
      <c r="F11" s="176">
        <f>SUM(F7:F10)</f>
        <v>2508040</v>
      </c>
      <c r="H11" s="185"/>
      <c r="I11" s="184"/>
    </row>
    <row r="12" spans="1:9" ht="15.75" thickTop="1" x14ac:dyDescent="0.25">
      <c r="A12" t="s">
        <v>534</v>
      </c>
      <c r="B12" s="170">
        <v>-185625</v>
      </c>
      <c r="E12" s="170"/>
      <c r="F12" s="170"/>
    </row>
    <row r="13" spans="1:9" x14ac:dyDescent="0.25">
      <c r="A13" t="s">
        <v>535</v>
      </c>
      <c r="B13" s="170">
        <v>-107250</v>
      </c>
      <c r="D13" s="172"/>
      <c r="E13" s="177"/>
      <c r="F13" s="177"/>
      <c r="G13">
        <f>B25/G14</f>
        <v>3.0359975075194625</v>
      </c>
    </row>
    <row r="14" spans="1:9" x14ac:dyDescent="0.25">
      <c r="A14" t="s">
        <v>536</v>
      </c>
      <c r="B14" s="170">
        <v>-159428.75</v>
      </c>
      <c r="D14" s="169"/>
      <c r="E14" s="178"/>
      <c r="F14" s="178"/>
      <c r="G14" s="184">
        <f>E9+F9</f>
        <v>1413000</v>
      </c>
    </row>
    <row r="15" spans="1:9" x14ac:dyDescent="0.25">
      <c r="A15" t="s">
        <v>537</v>
      </c>
      <c r="B15" s="170">
        <v>-244310.00000000003</v>
      </c>
      <c r="E15" s="170"/>
      <c r="F15" s="170"/>
      <c r="G15" s="189">
        <f>G14/B25</f>
        <v>0.32938103457701517</v>
      </c>
      <c r="H15" s="184">
        <f>G14+'2023- 2027 Service Plan'!K11</f>
        <v>1563000</v>
      </c>
    </row>
    <row r="16" spans="1:9" x14ac:dyDescent="0.25">
      <c r="A16" t="s">
        <v>538</v>
      </c>
      <c r="B16" s="170">
        <v>-51425</v>
      </c>
      <c r="D16" s="172" t="s">
        <v>555</v>
      </c>
      <c r="E16" s="170"/>
      <c r="F16" s="170"/>
      <c r="G16" s="189">
        <f>H15/B25</f>
        <v>0.36434717412871531</v>
      </c>
      <c r="H16" s="185">
        <f>0.34*B25</f>
        <v>1458553.9225625002</v>
      </c>
      <c r="I16" s="185">
        <f>H16-G14</f>
        <v>45553.922562500229</v>
      </c>
    </row>
    <row r="17" spans="1:7" ht="15.75" thickBot="1" x14ac:dyDescent="0.3">
      <c r="A17" s="110" t="s">
        <v>539</v>
      </c>
      <c r="B17" s="173">
        <v>-820538.75</v>
      </c>
      <c r="D17" t="s">
        <v>556</v>
      </c>
      <c r="E17" s="170">
        <f>B27-E11</f>
        <v>1870635.4781250004</v>
      </c>
      <c r="F17" s="170">
        <f>B25-F11</f>
        <v>1781824.4781250004</v>
      </c>
      <c r="G17" t="s">
        <v>559</v>
      </c>
    </row>
    <row r="18" spans="1:7" ht="15.75" thickTop="1" x14ac:dyDescent="0.25">
      <c r="A18" s="172" t="s">
        <v>540</v>
      </c>
      <c r="D18" t="s">
        <v>556</v>
      </c>
      <c r="E18" s="170"/>
      <c r="F18" s="170">
        <f>E22-F17</f>
        <v>88811.000000000233</v>
      </c>
      <c r="G18" t="s">
        <v>560</v>
      </c>
    </row>
    <row r="19" spans="1:7" x14ac:dyDescent="0.25">
      <c r="A19" t="s">
        <v>541</v>
      </c>
      <c r="B19" s="170">
        <v>75000</v>
      </c>
      <c r="E19" s="170"/>
      <c r="F19" s="170"/>
    </row>
    <row r="20" spans="1:7" x14ac:dyDescent="0.25">
      <c r="A20" t="s">
        <v>542</v>
      </c>
      <c r="B20" s="170">
        <v>31250</v>
      </c>
      <c r="E20" s="170"/>
      <c r="F20" s="170"/>
    </row>
    <row r="21" spans="1:7" x14ac:dyDescent="0.25">
      <c r="A21" t="s">
        <v>543</v>
      </c>
      <c r="B21" s="170">
        <v>188530</v>
      </c>
      <c r="E21" s="170"/>
      <c r="F21" s="170"/>
    </row>
    <row r="22" spans="1:7" ht="15.75" thickBot="1" x14ac:dyDescent="0.3">
      <c r="A22" s="110" t="s">
        <v>544</v>
      </c>
      <c r="B22" s="173">
        <v>294780</v>
      </c>
      <c r="D22" s="175" t="s">
        <v>548</v>
      </c>
      <c r="E22" s="176">
        <v>1870635.4781250006</v>
      </c>
      <c r="F22" s="176">
        <f>SUM(F17:F18)</f>
        <v>1870635.4781250006</v>
      </c>
    </row>
    <row r="23" spans="1:7" ht="16.5" thickTop="1" thickBot="1" x14ac:dyDescent="0.3">
      <c r="A23" s="110" t="s">
        <v>545</v>
      </c>
      <c r="B23" s="173">
        <v>3730316.9375</v>
      </c>
      <c r="E23" s="170"/>
      <c r="F23" s="170"/>
    </row>
    <row r="24" spans="1:7" ht="15.75" thickTop="1" x14ac:dyDescent="0.25">
      <c r="A24" s="108" t="s">
        <v>546</v>
      </c>
      <c r="B24" s="170">
        <v>559547.54062500002</v>
      </c>
      <c r="E24" s="170"/>
      <c r="F24" s="170"/>
    </row>
    <row r="25" spans="1:7" ht="15.75" thickBot="1" x14ac:dyDescent="0.3">
      <c r="A25" s="110" t="s">
        <v>547</v>
      </c>
      <c r="B25" s="179">
        <v>4289864.4781250004</v>
      </c>
    </row>
    <row r="26" spans="1:7" ht="15.75" thickTop="1" x14ac:dyDescent="0.25">
      <c r="A26" t="s">
        <v>549</v>
      </c>
      <c r="B26" s="170">
        <v>617545</v>
      </c>
    </row>
    <row r="27" spans="1:7" ht="15.75" thickBot="1" x14ac:dyDescent="0.3">
      <c r="A27" s="180" t="s">
        <v>557</v>
      </c>
      <c r="B27" s="181">
        <v>4907409.4781250004</v>
      </c>
      <c r="D27" s="180" t="s">
        <v>550</v>
      </c>
      <c r="E27" s="182">
        <v>4907409.4781250004</v>
      </c>
      <c r="F27" s="182">
        <v>4907409.4781250004</v>
      </c>
    </row>
    <row r="29" spans="1:7" x14ac:dyDescent="0.25">
      <c r="A29" s="183" t="s">
        <v>551</v>
      </c>
    </row>
    <row r="30" spans="1:7" x14ac:dyDescent="0.25">
      <c r="A30" s="183" t="s">
        <v>552</v>
      </c>
    </row>
    <row r="31" spans="1:7" x14ac:dyDescent="0.25">
      <c r="A31" s="183" t="s">
        <v>553</v>
      </c>
    </row>
  </sheetData>
  <pageMargins left="0.7" right="0.7" top="0.75" bottom="0.75" header="0.3" footer="0.3"/>
  <pageSetup scale="85"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A04D8-99E3-487C-B4F9-288B0E044907}">
  <sheetPr>
    <pageSetUpPr fitToPage="1"/>
  </sheetPr>
  <dimension ref="C1:AE42"/>
  <sheetViews>
    <sheetView showGridLines="0" zoomScaleNormal="100" workbookViewId="0">
      <selection activeCell="R15" sqref="R15"/>
    </sheetView>
  </sheetViews>
  <sheetFormatPr defaultColWidth="9.140625" defaultRowHeight="12.75" outlineLevelCol="1" x14ac:dyDescent="0.2"/>
  <cols>
    <col min="1" max="2" width="1.7109375" style="49" customWidth="1"/>
    <col min="3" max="3" width="11.5703125" style="49" customWidth="1"/>
    <col min="4" max="4" width="41" style="49" customWidth="1"/>
    <col min="5" max="5" width="3.42578125" style="49" hidden="1" customWidth="1"/>
    <col min="6" max="6" width="12.5703125" style="50" hidden="1" customWidth="1"/>
    <col min="7" max="7" width="6.7109375" style="51" hidden="1" customWidth="1"/>
    <col min="8" max="8" width="14.28515625" style="50" hidden="1" customWidth="1"/>
    <col min="9" max="9" width="6.7109375" style="52" hidden="1" customWidth="1"/>
    <col min="10" max="10" width="14" style="50" hidden="1" customWidth="1"/>
    <col min="11" max="11" width="2.5703125" style="52" hidden="1" customWidth="1"/>
    <col min="12" max="13" width="14" style="50" hidden="1" customWidth="1"/>
    <col min="14" max="14" width="3.140625" style="53" customWidth="1"/>
    <col min="15" max="16" width="14" style="50" hidden="1" customWidth="1" outlineLevel="1"/>
    <col min="17" max="17" width="2.7109375" style="51" customWidth="1" collapsed="1"/>
    <col min="18" max="18" width="14" style="50" bestFit="1" customWidth="1"/>
    <col min="19" max="19" width="14" style="50" customWidth="1"/>
    <col min="20" max="20" width="4.140625" style="51" customWidth="1"/>
    <col min="21" max="21" width="14" style="54" bestFit="1" customWidth="1"/>
    <col min="22" max="22" width="14" style="54" customWidth="1"/>
    <col min="23" max="23" width="2.42578125" style="55" customWidth="1"/>
    <col min="24" max="24" width="14" style="54" bestFit="1" customWidth="1"/>
    <col min="25" max="25" width="14" style="54" customWidth="1"/>
    <col min="26" max="26" width="3.28515625" style="55" customWidth="1"/>
    <col min="27" max="27" width="14" style="54" bestFit="1" customWidth="1"/>
    <col min="28" max="28" width="14" style="54" customWidth="1"/>
    <col min="29" max="29" width="3.28515625" style="55" customWidth="1"/>
    <col min="30" max="30" width="14.140625" style="49" customWidth="1"/>
    <col min="31" max="16384" width="9.140625" style="49"/>
  </cols>
  <sheetData>
    <row r="1" spans="3:31" ht="13.5" thickBot="1" x14ac:dyDescent="0.25"/>
    <row r="2" spans="3:31" s="61" customFormat="1" x14ac:dyDescent="0.2">
      <c r="C2" s="56" t="s">
        <v>46</v>
      </c>
      <c r="D2" s="57"/>
      <c r="E2" s="57"/>
      <c r="F2" s="57"/>
      <c r="G2" s="57"/>
      <c r="H2" s="57"/>
      <c r="I2" s="57"/>
      <c r="J2" s="57"/>
      <c r="K2" s="57"/>
      <c r="L2" s="57"/>
      <c r="M2" s="57"/>
      <c r="N2" s="57"/>
      <c r="O2" s="57"/>
      <c r="P2" s="57"/>
      <c r="Q2" s="57"/>
      <c r="R2" s="57"/>
      <c r="S2" s="57"/>
      <c r="T2" s="57"/>
      <c r="U2" s="57"/>
      <c r="V2" s="57"/>
      <c r="W2" s="57"/>
      <c r="X2" s="58"/>
      <c r="Y2" s="58"/>
      <c r="Z2" s="59"/>
      <c r="AA2" s="58"/>
      <c r="AB2" s="58"/>
      <c r="AC2" s="59"/>
      <c r="AD2" s="58"/>
      <c r="AE2" s="60"/>
    </row>
    <row r="3" spans="3:31" s="61" customFormat="1" x14ac:dyDescent="0.2">
      <c r="C3" s="225" t="s">
        <v>498</v>
      </c>
      <c r="D3" s="226"/>
      <c r="E3" s="226"/>
      <c r="F3" s="226"/>
      <c r="G3" s="226"/>
      <c r="H3" s="226"/>
      <c r="I3" s="226"/>
      <c r="J3" s="226"/>
      <c r="K3" s="226"/>
      <c r="L3" s="226"/>
      <c r="M3" s="226"/>
      <c r="N3" s="226"/>
      <c r="O3" s="226"/>
      <c r="P3" s="226"/>
      <c r="Q3" s="226"/>
      <c r="R3" s="226"/>
      <c r="S3" s="226"/>
      <c r="T3" s="226"/>
      <c r="U3" s="226"/>
      <c r="V3" s="226"/>
      <c r="W3" s="226"/>
      <c r="X3" s="62"/>
      <c r="Y3" s="62"/>
      <c r="Z3" s="55"/>
      <c r="AA3" s="62"/>
      <c r="AB3" s="62"/>
      <c r="AC3" s="55"/>
      <c r="AD3" s="62"/>
      <c r="AE3" s="63"/>
    </row>
    <row r="4" spans="3:31" x14ac:dyDescent="0.2">
      <c r="C4" s="19"/>
      <c r="D4" s="20"/>
      <c r="E4" s="20"/>
      <c r="F4" s="21"/>
      <c r="G4" s="22"/>
      <c r="H4" s="21"/>
      <c r="I4" s="22"/>
      <c r="J4" s="21"/>
      <c r="K4" s="22"/>
      <c r="L4" s="21"/>
      <c r="M4" s="21"/>
      <c r="N4" s="22"/>
      <c r="O4" s="21"/>
      <c r="P4" s="21"/>
      <c r="Q4" s="22"/>
      <c r="R4" s="21"/>
      <c r="S4" s="21"/>
      <c r="T4" s="22"/>
      <c r="U4" s="21"/>
      <c r="V4" s="21"/>
      <c r="W4" s="22"/>
      <c r="X4" s="21"/>
      <c r="Y4" s="21"/>
      <c r="Z4" s="22"/>
      <c r="AA4" s="21"/>
      <c r="AB4" s="21"/>
      <c r="AC4" s="22"/>
      <c r="AD4" s="21"/>
      <c r="AE4" s="23"/>
    </row>
    <row r="5" spans="3:31" x14ac:dyDescent="0.2">
      <c r="C5" s="24"/>
      <c r="D5" s="64"/>
      <c r="E5" s="64"/>
      <c r="F5" s="65" t="s">
        <v>8</v>
      </c>
      <c r="G5" s="66"/>
      <c r="H5" s="67" t="s">
        <v>9</v>
      </c>
      <c r="I5" s="68"/>
      <c r="J5" s="67" t="s">
        <v>11</v>
      </c>
      <c r="K5" s="68"/>
      <c r="L5" s="69" t="s">
        <v>45</v>
      </c>
      <c r="M5" s="69"/>
      <c r="N5" s="68"/>
      <c r="O5" s="70" t="s">
        <v>12</v>
      </c>
      <c r="P5" s="70"/>
      <c r="Q5" s="71"/>
      <c r="R5" s="137" t="s">
        <v>13</v>
      </c>
      <c r="S5" s="70"/>
      <c r="T5" s="71"/>
      <c r="U5" s="70" t="s">
        <v>14</v>
      </c>
      <c r="V5" s="70"/>
      <c r="W5" s="71"/>
      <c r="X5" s="70" t="s">
        <v>15</v>
      </c>
      <c r="Y5" s="70"/>
      <c r="Z5" s="71"/>
      <c r="AA5" s="70" t="s">
        <v>48</v>
      </c>
      <c r="AB5" s="70"/>
      <c r="AC5" s="71"/>
      <c r="AD5" s="70" t="s">
        <v>49</v>
      </c>
      <c r="AE5" s="72"/>
    </row>
    <row r="6" spans="3:31" x14ac:dyDescent="0.2">
      <c r="C6" s="25" t="s">
        <v>0</v>
      </c>
      <c r="D6" s="26"/>
      <c r="E6" s="26"/>
      <c r="F6" s="27"/>
      <c r="G6" s="28"/>
      <c r="H6" s="27"/>
      <c r="I6" s="28"/>
      <c r="J6" s="27"/>
      <c r="K6" s="28"/>
      <c r="L6" s="27"/>
      <c r="M6" s="27"/>
      <c r="N6" s="28"/>
      <c r="O6" s="27"/>
      <c r="P6" s="27"/>
      <c r="Q6" s="28"/>
      <c r="R6" s="138"/>
      <c r="S6" s="27"/>
      <c r="T6" s="28"/>
      <c r="U6" s="27"/>
      <c r="V6" s="27"/>
      <c r="W6" s="28"/>
      <c r="X6" s="27"/>
      <c r="Y6" s="27"/>
      <c r="Z6" s="28"/>
      <c r="AA6" s="27"/>
      <c r="AB6" s="27"/>
      <c r="AC6" s="28"/>
      <c r="AD6" s="27"/>
      <c r="AE6" s="29"/>
    </row>
    <row r="7" spans="3:31" x14ac:dyDescent="0.2">
      <c r="C7" s="73"/>
      <c r="D7" s="61"/>
      <c r="E7" s="61"/>
      <c r="F7" s="54"/>
      <c r="G7" s="55"/>
      <c r="H7" s="54"/>
      <c r="I7" s="74"/>
      <c r="J7" s="54"/>
      <c r="K7" s="74"/>
      <c r="L7" s="54"/>
      <c r="M7" s="54"/>
      <c r="N7" s="75"/>
      <c r="O7" s="54"/>
      <c r="P7" s="54"/>
      <c r="Q7" s="55"/>
      <c r="R7" s="139"/>
      <c r="S7" s="54"/>
      <c r="T7" s="55"/>
      <c r="AD7" s="54"/>
      <c r="AE7" s="76"/>
    </row>
    <row r="8" spans="3:31" ht="14.25" x14ac:dyDescent="0.2">
      <c r="C8" s="30"/>
      <c r="D8" s="31" t="s">
        <v>47</v>
      </c>
      <c r="E8" s="31"/>
      <c r="F8" s="27">
        <v>288847</v>
      </c>
      <c r="G8" s="32" t="s">
        <v>10</v>
      </c>
      <c r="H8" s="27">
        <v>297513</v>
      </c>
      <c r="I8" s="28"/>
      <c r="J8" s="27">
        <v>366860.37</v>
      </c>
      <c r="K8" s="28"/>
      <c r="L8" s="27">
        <v>407893.95</v>
      </c>
      <c r="M8" s="27"/>
      <c r="N8" s="28"/>
      <c r="O8" s="27">
        <f>424782.12</f>
        <v>424782.12</v>
      </c>
      <c r="P8" s="27"/>
      <c r="Q8" s="28"/>
      <c r="R8" s="138">
        <f>KSPID_2021_Assessed!AT59</f>
        <v>422594.76209999999</v>
      </c>
      <c r="S8" s="27"/>
      <c r="T8" s="28"/>
      <c r="U8" s="27">
        <f>R8*1.03</f>
        <v>435272.60496299999</v>
      </c>
      <c r="V8" s="27"/>
      <c r="W8" s="28"/>
      <c r="X8" s="27">
        <f>U8*1.03</f>
        <v>448330.78311189002</v>
      </c>
      <c r="Y8" s="27"/>
      <c r="Z8" s="28"/>
      <c r="AA8" s="27">
        <f>X8*1.03</f>
        <v>461780.70660524676</v>
      </c>
      <c r="AB8" s="27"/>
      <c r="AC8" s="28"/>
      <c r="AD8" s="27">
        <f>AA8*1.03</f>
        <v>475634.12780340418</v>
      </c>
      <c r="AE8" s="29"/>
    </row>
    <row r="9" spans="3:31" x14ac:dyDescent="0.2">
      <c r="C9" s="30"/>
      <c r="D9" s="33" t="s">
        <v>497</v>
      </c>
      <c r="E9" s="33"/>
      <c r="F9" s="34">
        <v>-4385</v>
      </c>
      <c r="G9" s="35"/>
      <c r="H9" s="34">
        <v>-4517</v>
      </c>
      <c r="I9" s="35"/>
      <c r="J9" s="34">
        <v>-4652</v>
      </c>
      <c r="K9" s="35"/>
      <c r="L9" s="34"/>
      <c r="M9" s="34"/>
      <c r="N9" s="35"/>
      <c r="O9" s="34">
        <f>-12449.34</f>
        <v>-12449.34</v>
      </c>
      <c r="P9" s="34"/>
      <c r="Q9" s="34"/>
      <c r="R9" s="140">
        <f>O9</f>
        <v>-12449.34</v>
      </c>
      <c r="S9" s="34"/>
      <c r="T9" s="34"/>
      <c r="U9" s="34">
        <f>R9</f>
        <v>-12449.34</v>
      </c>
      <c r="V9" s="34"/>
      <c r="W9" s="34"/>
      <c r="X9" s="34">
        <f>U9</f>
        <v>-12449.34</v>
      </c>
      <c r="Y9" s="34"/>
      <c r="Z9" s="34"/>
      <c r="AA9" s="34">
        <f>X9</f>
        <v>-12449.34</v>
      </c>
      <c r="AB9" s="34"/>
      <c r="AC9" s="34"/>
      <c r="AD9" s="34">
        <f>AA9</f>
        <v>-12449.34</v>
      </c>
      <c r="AE9" s="36"/>
    </row>
    <row r="10" spans="3:31" x14ac:dyDescent="0.2">
      <c r="C10" s="30"/>
      <c r="D10" s="31" t="s">
        <v>484</v>
      </c>
      <c r="E10" s="31"/>
      <c r="F10" s="27"/>
      <c r="G10" s="28"/>
      <c r="H10" s="27"/>
      <c r="I10" s="28"/>
      <c r="J10" s="27"/>
      <c r="K10" s="28"/>
      <c r="L10" s="27"/>
      <c r="M10" s="27"/>
      <c r="N10" s="28"/>
      <c r="O10" s="37">
        <f>O8+O9</f>
        <v>412332.77999999997</v>
      </c>
      <c r="P10" s="37"/>
      <c r="Q10" s="37"/>
      <c r="R10" s="141">
        <f>R8+R9</f>
        <v>410145.42209999997</v>
      </c>
      <c r="S10" s="37"/>
      <c r="T10" s="37"/>
      <c r="U10" s="37">
        <f>U8+U9</f>
        <v>422823.26496299997</v>
      </c>
      <c r="V10" s="37"/>
      <c r="W10" s="37"/>
      <c r="X10" s="37">
        <f>X8+X9</f>
        <v>435881.44311189</v>
      </c>
      <c r="Y10" s="37"/>
      <c r="Z10" s="37"/>
      <c r="AA10" s="37">
        <f>AA8+AA9</f>
        <v>449331.36660524673</v>
      </c>
      <c r="AB10" s="37"/>
      <c r="AC10" s="37"/>
      <c r="AD10" s="37">
        <f>AD8+AD9</f>
        <v>463184.78780340415</v>
      </c>
      <c r="AE10" s="29"/>
    </row>
    <row r="11" spans="3:31" x14ac:dyDescent="0.2">
      <c r="C11" s="30" t="s">
        <v>2</v>
      </c>
      <c r="D11" s="31" t="s">
        <v>1</v>
      </c>
      <c r="E11" s="31"/>
      <c r="F11" s="27">
        <v>632473</v>
      </c>
      <c r="G11" s="28"/>
      <c r="H11" s="27">
        <f>F30</f>
        <v>102565</v>
      </c>
      <c r="I11" s="28"/>
      <c r="J11" s="27">
        <v>1035495</v>
      </c>
      <c r="K11" s="28"/>
      <c r="L11" s="27">
        <v>1422990</v>
      </c>
      <c r="M11" s="27"/>
      <c r="N11" s="28"/>
      <c r="O11" s="27">
        <f>L11</f>
        <v>1422990</v>
      </c>
      <c r="P11" s="27"/>
      <c r="Q11" s="34"/>
      <c r="R11" s="138">
        <f>O30</f>
        <v>1451466.47</v>
      </c>
      <c r="S11" s="27"/>
      <c r="T11" s="28"/>
      <c r="U11" s="27">
        <f>R30</f>
        <v>378.26709999982268</v>
      </c>
      <c r="V11" s="27"/>
      <c r="W11" s="28"/>
      <c r="X11" s="27">
        <f>U30</f>
        <v>1550.8983129997505</v>
      </c>
      <c r="Y11" s="27"/>
      <c r="Z11" s="28"/>
      <c r="AA11" s="27">
        <f>X11*0.03+X11</f>
        <v>1597.425262389743</v>
      </c>
      <c r="AB11" s="27"/>
      <c r="AC11" s="28"/>
      <c r="AD11" s="27">
        <f t="shared" ref="AD11" si="0">AA11*0.03+AA11</f>
        <v>1645.3480202614353</v>
      </c>
      <c r="AE11" s="29"/>
    </row>
    <row r="12" spans="3:31" x14ac:dyDescent="0.2">
      <c r="C12" s="24"/>
      <c r="D12" s="38" t="s">
        <v>3</v>
      </c>
      <c r="E12" s="38"/>
      <c r="F12" s="39">
        <f>SUM(F7:F9)</f>
        <v>284462</v>
      </c>
      <c r="G12" s="40"/>
      <c r="H12" s="41">
        <f>SUM(H7:H9)</f>
        <v>292996</v>
      </c>
      <c r="I12" s="42"/>
      <c r="J12" s="39">
        <f>SUM(J8:J11)</f>
        <v>1397703.37</v>
      </c>
      <c r="K12" s="39"/>
      <c r="L12" s="43">
        <f>SUM(L8:L11)</f>
        <v>1830883.95</v>
      </c>
      <c r="M12" s="43"/>
      <c r="N12" s="43"/>
      <c r="O12" s="43">
        <f>O10+O11</f>
        <v>1835322.78</v>
      </c>
      <c r="P12" s="43"/>
      <c r="Q12" s="44"/>
      <c r="R12" s="142">
        <f>R10+R11</f>
        <v>1861611.8920999998</v>
      </c>
      <c r="S12" s="43"/>
      <c r="T12" s="43"/>
      <c r="U12" s="43">
        <f>U10+U11</f>
        <v>423201.53206299979</v>
      </c>
      <c r="V12" s="43"/>
      <c r="W12" s="43"/>
      <c r="X12" s="43">
        <f>X10+X11</f>
        <v>437432.34142488975</v>
      </c>
      <c r="Y12" s="43"/>
      <c r="Z12" s="44"/>
      <c r="AA12" s="43">
        <f>AA10+AA11</f>
        <v>450928.79186763649</v>
      </c>
      <c r="AB12" s="43"/>
      <c r="AC12" s="44"/>
      <c r="AD12" s="43">
        <f>AD10+AD11</f>
        <v>464830.13582366559</v>
      </c>
      <c r="AE12" s="45"/>
    </row>
    <row r="13" spans="3:31" x14ac:dyDescent="0.2">
      <c r="C13" s="30"/>
      <c r="D13" s="26"/>
      <c r="E13" s="26"/>
      <c r="F13" s="27"/>
      <c r="G13" s="28"/>
      <c r="H13" s="27"/>
      <c r="I13" s="28"/>
      <c r="J13" s="27"/>
      <c r="K13" s="28"/>
      <c r="L13" s="27"/>
      <c r="M13" s="27"/>
      <c r="N13" s="28"/>
      <c r="O13" s="27"/>
      <c r="P13" s="27"/>
      <c r="Q13" s="28"/>
      <c r="R13" s="138"/>
      <c r="S13" s="27"/>
      <c r="T13" s="28"/>
      <c r="U13" s="27"/>
      <c r="V13" s="27"/>
      <c r="W13" s="28"/>
      <c r="X13" s="27"/>
      <c r="Y13" s="27"/>
      <c r="Z13" s="28"/>
      <c r="AA13" s="27"/>
      <c r="AB13" s="27"/>
      <c r="AC13" s="28"/>
      <c r="AD13" s="27"/>
      <c r="AE13" s="29"/>
    </row>
    <row r="14" spans="3:31" x14ac:dyDescent="0.2">
      <c r="C14" s="19" t="s">
        <v>4</v>
      </c>
      <c r="D14" s="26"/>
      <c r="E14" s="26"/>
      <c r="F14" s="27"/>
      <c r="G14" s="28"/>
      <c r="H14" s="27"/>
      <c r="I14" s="28"/>
      <c r="J14" s="27"/>
      <c r="K14" s="28"/>
      <c r="L14" s="27"/>
      <c r="M14" s="27"/>
      <c r="N14" s="28"/>
      <c r="O14" s="27"/>
      <c r="P14" s="27"/>
      <c r="Q14" s="77"/>
      <c r="R14" s="138"/>
      <c r="S14" s="27"/>
      <c r="T14" s="28"/>
      <c r="U14" s="27"/>
      <c r="V14" s="27"/>
      <c r="W14" s="28"/>
      <c r="X14" s="27"/>
      <c r="Y14" s="27"/>
      <c r="Z14" s="28"/>
      <c r="AA14" s="27"/>
      <c r="AB14" s="27"/>
      <c r="AC14" s="28"/>
      <c r="AD14" s="27"/>
      <c r="AE14" s="29"/>
    </row>
    <row r="15" spans="3:31" ht="14.25" x14ac:dyDescent="0.2">
      <c r="C15" s="30"/>
      <c r="D15" s="31" t="s">
        <v>485</v>
      </c>
      <c r="E15" s="77">
        <v>0.03</v>
      </c>
      <c r="F15" s="78">
        <v>25000</v>
      </c>
      <c r="G15" s="77">
        <v>0.03</v>
      </c>
      <c r="H15" s="78">
        <v>897565</v>
      </c>
      <c r="I15" s="79">
        <v>0.87</v>
      </c>
      <c r="J15" s="78"/>
      <c r="K15" s="79"/>
      <c r="L15" s="78"/>
      <c r="M15" s="78"/>
      <c r="N15" s="79"/>
      <c r="O15" s="78">
        <v>200343.31</v>
      </c>
      <c r="P15" s="80">
        <f>O15/O$27</f>
        <v>0.52192266944888832</v>
      </c>
      <c r="Q15" s="28"/>
      <c r="R15" s="139">
        <v>1614000</v>
      </c>
      <c r="S15" s="80">
        <f>R15/R$27</f>
        <v>0.86716679643051253</v>
      </c>
      <c r="T15" s="77"/>
      <c r="U15" s="78">
        <v>167000</v>
      </c>
      <c r="V15" s="80">
        <f>U15/U$27</f>
        <v>0.39606249020608758</v>
      </c>
      <c r="W15" s="77"/>
      <c r="X15" s="78">
        <v>160000</v>
      </c>
      <c r="Y15" s="80">
        <f>X15/X$27</f>
        <v>0.36588978505285213</v>
      </c>
      <c r="Z15" s="77"/>
      <c r="AA15" s="78">
        <v>180000</v>
      </c>
      <c r="AB15" s="80">
        <f>AA15/AA$27</f>
        <v>0.39985884330139648</v>
      </c>
      <c r="AC15" s="77"/>
      <c r="AD15" s="78">
        <v>185000</v>
      </c>
      <c r="AE15" s="81">
        <f>AD15/AD$27</f>
        <v>0.39911368098435385</v>
      </c>
    </row>
    <row r="16" spans="3:31" x14ac:dyDescent="0.2">
      <c r="C16" s="30"/>
      <c r="D16" s="31" t="s">
        <v>2</v>
      </c>
      <c r="E16" s="28"/>
      <c r="F16" s="27"/>
      <c r="G16" s="28"/>
      <c r="H16" s="27" t="s">
        <v>2</v>
      </c>
      <c r="I16" s="28"/>
      <c r="J16" s="27"/>
      <c r="K16" s="28"/>
      <c r="L16" s="27"/>
      <c r="M16" s="27"/>
      <c r="N16" s="28"/>
      <c r="O16" s="27"/>
      <c r="P16" s="27"/>
      <c r="Q16" s="27"/>
      <c r="R16" s="138"/>
      <c r="S16" s="27"/>
      <c r="T16" s="28"/>
      <c r="U16" s="27"/>
      <c r="V16" s="27"/>
      <c r="W16" s="28"/>
      <c r="X16" s="27"/>
      <c r="Y16" s="27"/>
      <c r="Z16" s="28"/>
      <c r="AA16" s="27"/>
      <c r="AB16" s="27"/>
      <c r="AC16" s="28"/>
      <c r="AD16" s="27"/>
      <c r="AE16" s="29"/>
    </row>
    <row r="17" spans="3:31" ht="14.25" x14ac:dyDescent="0.2">
      <c r="C17" s="30"/>
      <c r="D17" s="31" t="s">
        <v>486</v>
      </c>
      <c r="E17" s="28">
        <v>0.05</v>
      </c>
      <c r="F17" s="27">
        <v>46350</v>
      </c>
      <c r="G17" s="28">
        <v>0.05</v>
      </c>
      <c r="H17" s="46">
        <v>47741</v>
      </c>
      <c r="I17" s="47">
        <v>0.05</v>
      </c>
      <c r="J17" s="27">
        <v>60000</v>
      </c>
      <c r="K17" s="28"/>
      <c r="L17" s="27">
        <v>46181.91</v>
      </c>
      <c r="M17" s="27"/>
      <c r="N17" s="27"/>
      <c r="O17" s="27">
        <v>60000</v>
      </c>
      <c r="P17" s="80">
        <f>O17/O$27</f>
        <v>0.15630848949702039</v>
      </c>
      <c r="Q17" s="28"/>
      <c r="R17" s="138">
        <v>90000</v>
      </c>
      <c r="S17" s="80">
        <f>R17/R$27</f>
        <v>4.835502582326278E-2</v>
      </c>
      <c r="T17" s="27"/>
      <c r="U17" s="27">
        <f>R17*1.03</f>
        <v>92700</v>
      </c>
      <c r="V17" s="80">
        <f>U17/U$27</f>
        <v>0.21985025653954682</v>
      </c>
      <c r="W17" s="27"/>
      <c r="X17" s="27">
        <f>U17*1.03</f>
        <v>95481</v>
      </c>
      <c r="Y17" s="80">
        <f>X17/X$27</f>
        <v>0.2183470160414461</v>
      </c>
      <c r="Z17" s="28"/>
      <c r="AA17" s="27">
        <f>X17*1.03</f>
        <v>98345.430000000008</v>
      </c>
      <c r="AB17" s="80">
        <f>AA17/AA$27</f>
        <v>0.21846827713210257</v>
      </c>
      <c r="AC17" s="28"/>
      <c r="AD17" s="27">
        <f>AA17*1.03</f>
        <v>101295.79290000001</v>
      </c>
      <c r="AE17" s="81">
        <f>AD17/AD$27</f>
        <v>0.21853263120296099</v>
      </c>
    </row>
    <row r="18" spans="3:31" x14ac:dyDescent="0.2">
      <c r="C18" s="30"/>
      <c r="D18" s="31" t="s">
        <v>2</v>
      </c>
      <c r="E18" s="28"/>
      <c r="F18" s="27" t="s">
        <v>2</v>
      </c>
      <c r="G18" s="28"/>
      <c r="H18" s="27"/>
      <c r="I18" s="28"/>
      <c r="J18" s="27"/>
      <c r="K18" s="28"/>
      <c r="L18" s="27"/>
      <c r="M18" s="27"/>
      <c r="N18" s="28"/>
      <c r="O18" s="27"/>
      <c r="P18" s="27"/>
      <c r="Q18" s="28"/>
      <c r="R18" s="138"/>
      <c r="S18" s="27"/>
      <c r="T18" s="28"/>
      <c r="U18" s="27"/>
      <c r="V18" s="27"/>
      <c r="W18" s="28"/>
      <c r="X18" s="27"/>
      <c r="Y18" s="27"/>
      <c r="Z18" s="28"/>
      <c r="AA18" s="27"/>
      <c r="AB18" s="27"/>
      <c r="AC18" s="28"/>
      <c r="AD18" s="27"/>
      <c r="AE18" s="29"/>
    </row>
    <row r="19" spans="3:31" ht="14.25" x14ac:dyDescent="0.2">
      <c r="C19" s="30"/>
      <c r="D19" s="31" t="s">
        <v>487</v>
      </c>
      <c r="E19" s="28">
        <v>0.09</v>
      </c>
      <c r="F19" s="27">
        <v>85000</v>
      </c>
      <c r="G19" s="28">
        <v>0.09</v>
      </c>
      <c r="H19" s="27">
        <v>86827</v>
      </c>
      <c r="I19" s="28">
        <v>0.08</v>
      </c>
      <c r="J19" s="27">
        <v>88709</v>
      </c>
      <c r="K19" s="28"/>
      <c r="L19" s="27">
        <v>90832.04</v>
      </c>
      <c r="M19" s="27"/>
      <c r="N19" s="28"/>
      <c r="O19" s="27">
        <f>92643+19000</f>
        <v>111643</v>
      </c>
      <c r="P19" s="80">
        <f>O19/O$27</f>
        <v>0.29084581154859745</v>
      </c>
      <c r="Q19" s="28"/>
      <c r="R19" s="138">
        <f>152639.5*0.95</f>
        <v>145007.52499999999</v>
      </c>
      <c r="S19" s="80">
        <f>R19/R$27</f>
        <v>7.7909362399360263E-2</v>
      </c>
      <c r="T19" s="28"/>
      <c r="U19" s="27">
        <f>R19*1.03</f>
        <v>149357.75075000001</v>
      </c>
      <c r="V19" s="80">
        <f>U19/U$27</f>
        <v>0.35422157301571944</v>
      </c>
      <c r="W19" s="28"/>
      <c r="X19" s="27">
        <f>U19*1.03</f>
        <v>153838.48327250002</v>
      </c>
      <c r="Y19" s="80">
        <f>X19/X$27</f>
        <v>0.3517995598589489</v>
      </c>
      <c r="Z19" s="28"/>
      <c r="AA19" s="27">
        <f>X19*1.03</f>
        <v>158453.63777067501</v>
      </c>
      <c r="AB19" s="80">
        <f>AA19/AA$27</f>
        <v>0.35199493508822544</v>
      </c>
      <c r="AC19" s="28"/>
      <c r="AD19" s="27">
        <f>AA19*1.03</f>
        <v>163207.24690379525</v>
      </c>
      <c r="AE19" s="81">
        <f>AD19/AD$27</f>
        <v>0.35209862202754599</v>
      </c>
    </row>
    <row r="20" spans="3:31" x14ac:dyDescent="0.2">
      <c r="C20" s="30"/>
      <c r="D20" s="31" t="s">
        <v>2</v>
      </c>
      <c r="E20" s="28"/>
      <c r="F20" s="27" t="s">
        <v>2</v>
      </c>
      <c r="G20" s="28"/>
      <c r="H20" s="27"/>
      <c r="I20" s="28"/>
      <c r="J20" s="27"/>
      <c r="K20" s="28"/>
      <c r="L20" s="27"/>
      <c r="M20" s="27"/>
      <c r="N20" s="28"/>
      <c r="O20" s="27"/>
      <c r="P20" s="27"/>
      <c r="Q20" s="28"/>
      <c r="R20" s="138"/>
      <c r="S20" s="27"/>
      <c r="T20" s="28"/>
      <c r="U20" s="27"/>
      <c r="V20" s="27"/>
      <c r="W20" s="28"/>
      <c r="X20" s="27"/>
      <c r="Y20" s="27"/>
      <c r="Z20" s="28"/>
      <c r="AA20" s="27"/>
      <c r="AB20" s="27"/>
      <c r="AC20" s="28"/>
      <c r="AD20" s="27"/>
      <c r="AE20" s="29"/>
    </row>
    <row r="21" spans="3:31" ht="14.25" x14ac:dyDescent="0.2">
      <c r="C21" s="30"/>
      <c r="D21" s="31" t="s">
        <v>495</v>
      </c>
      <c r="E21" s="28">
        <v>0.02</v>
      </c>
      <c r="F21" s="27">
        <v>15000</v>
      </c>
      <c r="G21" s="28">
        <v>0.02</v>
      </c>
      <c r="H21" s="27">
        <v>0</v>
      </c>
      <c r="I21" s="28">
        <v>0</v>
      </c>
      <c r="J21" s="27">
        <v>0</v>
      </c>
      <c r="K21" s="28"/>
      <c r="L21" s="27">
        <v>0</v>
      </c>
      <c r="M21" s="27"/>
      <c r="N21" s="28"/>
      <c r="O21" s="27">
        <v>0</v>
      </c>
      <c r="P21" s="80">
        <f>O21/O$27</f>
        <v>0</v>
      </c>
      <c r="Q21" s="28"/>
      <c r="R21" s="138">
        <v>0</v>
      </c>
      <c r="S21" s="80">
        <f>R21/R$27</f>
        <v>0</v>
      </c>
      <c r="T21" s="28"/>
      <c r="U21" s="27">
        <v>0</v>
      </c>
      <c r="V21" s="80">
        <f>U21/U$27</f>
        <v>0</v>
      </c>
      <c r="W21" s="28"/>
      <c r="X21" s="27">
        <v>15000</v>
      </c>
      <c r="Y21" s="80">
        <f>X21/X$27</f>
        <v>3.4302167348704886E-2</v>
      </c>
      <c r="Z21" s="28"/>
      <c r="AA21" s="27"/>
      <c r="AB21" s="80">
        <f>AA21/AA$27</f>
        <v>0</v>
      </c>
      <c r="AC21" s="28"/>
      <c r="AD21" s="27"/>
      <c r="AE21" s="81">
        <f>AD21/AD$27</f>
        <v>0</v>
      </c>
    </row>
    <row r="22" spans="3:31" x14ac:dyDescent="0.2">
      <c r="C22" s="30"/>
      <c r="D22" s="31" t="s">
        <v>2</v>
      </c>
      <c r="E22" s="28"/>
      <c r="F22" s="27"/>
      <c r="G22" s="28"/>
      <c r="H22" s="27" t="s">
        <v>2</v>
      </c>
      <c r="I22" s="28"/>
      <c r="J22" s="27"/>
      <c r="K22" s="28"/>
      <c r="L22" s="27"/>
      <c r="M22" s="27"/>
      <c r="N22" s="28"/>
      <c r="O22" s="27"/>
      <c r="P22" s="27"/>
      <c r="Q22" s="77"/>
      <c r="R22" s="138"/>
      <c r="S22" s="27"/>
      <c r="T22" s="28"/>
      <c r="U22" s="27"/>
      <c r="V22" s="27"/>
      <c r="W22" s="28"/>
      <c r="X22" s="27"/>
      <c r="Y22" s="27"/>
      <c r="Z22" s="28"/>
      <c r="AA22" s="27"/>
      <c r="AB22" s="27"/>
      <c r="AC22" s="28"/>
      <c r="AD22" s="27"/>
      <c r="AE22" s="29"/>
    </row>
    <row r="23" spans="3:31" x14ac:dyDescent="0.2">
      <c r="C23" s="73"/>
      <c r="D23" s="31" t="s">
        <v>5</v>
      </c>
      <c r="E23" s="55">
        <v>0.01</v>
      </c>
      <c r="F23" s="54">
        <v>10399</v>
      </c>
      <c r="G23" s="55">
        <v>0.01</v>
      </c>
      <c r="H23" s="54">
        <v>10711</v>
      </c>
      <c r="I23" s="74">
        <v>0.01</v>
      </c>
      <c r="J23" s="54">
        <v>11033</v>
      </c>
      <c r="K23" s="74"/>
      <c r="L23" s="54">
        <f>2961+7554.26+411.5</f>
        <v>10926.76</v>
      </c>
      <c r="M23" s="54"/>
      <c r="N23" s="79"/>
      <c r="O23" s="54">
        <v>11704</v>
      </c>
      <c r="P23" s="80">
        <f>O23/O$27</f>
        <v>3.0490576017885442E-2</v>
      </c>
      <c r="Q23" s="55"/>
      <c r="R23" s="138">
        <f>O23*1.03</f>
        <v>12055.12</v>
      </c>
      <c r="S23" s="80">
        <f>R23/R$27</f>
        <v>6.4769515433614634E-3</v>
      </c>
      <c r="T23" s="55"/>
      <c r="U23" s="54">
        <f>R23*1.03</f>
        <v>12416.7736</v>
      </c>
      <c r="V23" s="80">
        <f>U23/U$27</f>
        <v>2.9448013606833572E-2</v>
      </c>
      <c r="W23" s="54"/>
      <c r="X23" s="54">
        <f>U23*1.03</f>
        <v>12789.276808000001</v>
      </c>
      <c r="Y23" s="80">
        <f>X23/X$27</f>
        <v>2.9246660889128421E-2</v>
      </c>
      <c r="AA23" s="54">
        <f>X23*1.03</f>
        <v>13172.955112240001</v>
      </c>
      <c r="AB23" s="80">
        <f>AA23/AA$27</f>
        <v>2.926290330023058E-2</v>
      </c>
      <c r="AD23" s="54">
        <f>AA23*1.05</f>
        <v>13831.602867852002</v>
      </c>
      <c r="AE23" s="81">
        <f>AD23/AD$27</f>
        <v>2.983990234866031E-2</v>
      </c>
    </row>
    <row r="24" spans="3:31" x14ac:dyDescent="0.2">
      <c r="C24" s="73"/>
      <c r="D24" s="31" t="s">
        <v>2</v>
      </c>
      <c r="E24" s="55"/>
      <c r="F24" s="54"/>
      <c r="G24" s="55"/>
      <c r="H24" s="54"/>
      <c r="I24" s="74"/>
      <c r="J24" s="54"/>
      <c r="K24" s="74"/>
      <c r="L24" s="54"/>
      <c r="M24" s="54"/>
      <c r="N24" s="75"/>
      <c r="O24" s="54"/>
      <c r="P24" s="54"/>
      <c r="Q24" s="77"/>
      <c r="R24" s="139"/>
      <c r="S24" s="54"/>
      <c r="T24" s="55"/>
      <c r="AD24" s="54"/>
      <c r="AE24" s="76"/>
    </row>
    <row r="25" spans="3:31" x14ac:dyDescent="0.2">
      <c r="C25" s="73"/>
      <c r="D25" s="31" t="s">
        <v>42</v>
      </c>
      <c r="E25" s="55">
        <v>0</v>
      </c>
      <c r="F25" s="54">
        <v>148</v>
      </c>
      <c r="G25" s="55">
        <v>0</v>
      </c>
      <c r="H25" s="54">
        <v>152</v>
      </c>
      <c r="I25" s="74">
        <v>0</v>
      </c>
      <c r="J25" s="54">
        <v>157</v>
      </c>
      <c r="K25" s="74"/>
      <c r="L25" s="54">
        <v>162</v>
      </c>
      <c r="M25" s="54"/>
      <c r="N25" s="79"/>
      <c r="O25" s="54">
        <v>166</v>
      </c>
      <c r="P25" s="80">
        <f>O25/O$27</f>
        <v>4.3245348760842305E-4</v>
      </c>
      <c r="Q25" s="55"/>
      <c r="R25" s="138">
        <f>O25*1.03</f>
        <v>170.98000000000002</v>
      </c>
      <c r="S25" s="80">
        <f>R25/R$27</f>
        <v>9.1863803502905241E-5</v>
      </c>
      <c r="T25" s="55"/>
      <c r="U25" s="54">
        <f>R25*1.03</f>
        <v>176.10940000000002</v>
      </c>
      <c r="V25" s="80">
        <f>U25/U$27</f>
        <v>4.1766663181257461E-4</v>
      </c>
      <c r="W25" s="54"/>
      <c r="X25" s="54">
        <f>U25*1.03</f>
        <v>181.39268200000004</v>
      </c>
      <c r="Y25" s="80">
        <f>X25/X$27</f>
        <v>4.1481080891962735E-4</v>
      </c>
      <c r="AA25" s="54">
        <f>X25*1.03</f>
        <v>186.83446246000005</v>
      </c>
      <c r="AB25" s="80">
        <f>AA25/AA$27</f>
        <v>4.150411780449656E-4</v>
      </c>
      <c r="AD25" s="54">
        <f>AA25*1.03</f>
        <v>192.43949633380007</v>
      </c>
      <c r="AE25" s="81">
        <f>AD25/AD$27</f>
        <v>4.1516343647869197E-4</v>
      </c>
    </row>
    <row r="26" spans="3:31" x14ac:dyDescent="0.2">
      <c r="C26" s="73"/>
      <c r="D26" s="31" t="s">
        <v>2</v>
      </c>
      <c r="E26" s="31"/>
      <c r="F26" s="54"/>
      <c r="G26" s="55"/>
      <c r="H26" s="54"/>
      <c r="I26" s="74"/>
      <c r="J26" s="54"/>
      <c r="K26" s="74"/>
      <c r="L26" s="54"/>
      <c r="M26" s="54"/>
      <c r="N26" s="75"/>
      <c r="O26" s="54"/>
      <c r="P26" s="54"/>
      <c r="Q26" s="54"/>
      <c r="R26" s="139"/>
      <c r="S26" s="54"/>
      <c r="T26" s="55"/>
      <c r="AD26" s="54"/>
      <c r="AE26" s="76"/>
    </row>
    <row r="27" spans="3:31" ht="13.5" thickBot="1" x14ac:dyDescent="0.25">
      <c r="C27" s="82"/>
      <c r="D27" s="83" t="s">
        <v>496</v>
      </c>
      <c r="E27" s="83"/>
      <c r="F27" s="84">
        <f>SUM(F15:F25)</f>
        <v>181897</v>
      </c>
      <c r="G27" s="85"/>
      <c r="H27" s="86">
        <f>SUM(H15:H25)</f>
        <v>1042996</v>
      </c>
      <c r="I27" s="87"/>
      <c r="J27" s="88">
        <f>SUM(J15:J25)</f>
        <v>159899</v>
      </c>
      <c r="K27" s="87"/>
      <c r="L27" s="84">
        <f>SUM(L15:L25)</f>
        <v>148102.71000000002</v>
      </c>
      <c r="M27" s="84"/>
      <c r="N27" s="89"/>
      <c r="O27" s="88">
        <f>SUM(O15:O26)</f>
        <v>383856.31</v>
      </c>
      <c r="P27" s="89">
        <f>SUM(P15:P25)</f>
        <v>1</v>
      </c>
      <c r="Q27" s="88"/>
      <c r="R27" s="143">
        <f>SUM(R15:R26)</f>
        <v>1861233.625</v>
      </c>
      <c r="S27" s="89">
        <f>SUM(S15:S25)</f>
        <v>1</v>
      </c>
      <c r="T27" s="85"/>
      <c r="U27" s="84">
        <f>SUM(U15:U26)</f>
        <v>421650.63375000004</v>
      </c>
      <c r="V27" s="89">
        <f>SUM(V15:V25)</f>
        <v>1</v>
      </c>
      <c r="W27" s="85"/>
      <c r="X27" s="88">
        <f>SUM(X15:X26)</f>
        <v>437290.15276249999</v>
      </c>
      <c r="Y27" s="89">
        <f>SUM(Y15:Y25)</f>
        <v>1</v>
      </c>
      <c r="Z27" s="88"/>
      <c r="AA27" s="88">
        <f t="shared" ref="AA27:AD27" si="1">SUM(AA15:AA26)</f>
        <v>450158.857345375</v>
      </c>
      <c r="AB27" s="89">
        <f>SUM(AB15:AB25)</f>
        <v>1</v>
      </c>
      <c r="AC27" s="88"/>
      <c r="AD27" s="88">
        <f t="shared" si="1"/>
        <v>463527.08216798113</v>
      </c>
      <c r="AE27" s="90"/>
    </row>
    <row r="28" spans="3:31" ht="13.5" thickTop="1" x14ac:dyDescent="0.2">
      <c r="C28" s="73"/>
      <c r="D28" s="31" t="s">
        <v>2</v>
      </c>
      <c r="E28" s="31"/>
      <c r="F28" s="54"/>
      <c r="G28" s="55"/>
      <c r="H28" s="54"/>
      <c r="I28" s="74"/>
      <c r="J28" s="54"/>
      <c r="K28" s="74"/>
      <c r="L28" s="54"/>
      <c r="M28" s="54"/>
      <c r="N28" s="75"/>
      <c r="O28" s="54"/>
      <c r="P28" s="54"/>
      <c r="Q28" s="55"/>
      <c r="R28" s="139"/>
      <c r="S28" s="54"/>
      <c r="T28" s="55"/>
      <c r="AD28" s="54"/>
      <c r="AE28" s="76"/>
    </row>
    <row r="29" spans="3:31" x14ac:dyDescent="0.2">
      <c r="C29" s="73"/>
      <c r="D29" s="31" t="s">
        <v>2</v>
      </c>
      <c r="E29" s="31"/>
      <c r="F29" s="54"/>
      <c r="G29" s="55"/>
      <c r="H29" s="54"/>
      <c r="I29" s="74"/>
      <c r="J29" s="54"/>
      <c r="K29" s="74"/>
      <c r="L29" s="54"/>
      <c r="M29" s="54"/>
      <c r="N29" s="75"/>
      <c r="O29" s="54"/>
      <c r="P29" s="54"/>
      <c r="Q29" s="55"/>
      <c r="R29" s="139"/>
      <c r="S29" s="54"/>
      <c r="T29" s="55"/>
      <c r="AD29" s="54"/>
      <c r="AE29" s="76"/>
    </row>
    <row r="30" spans="3:31" ht="13.5" thickBot="1" x14ac:dyDescent="0.25">
      <c r="C30" s="91"/>
      <c r="D30" s="48" t="s">
        <v>6</v>
      </c>
      <c r="E30" s="48"/>
      <c r="F30" s="92">
        <f>F12-F27</f>
        <v>102565</v>
      </c>
      <c r="G30" s="93"/>
      <c r="H30" s="94">
        <f>H12-H27</f>
        <v>-750000</v>
      </c>
      <c r="I30" s="95"/>
      <c r="J30" s="92">
        <f>J12-J27</f>
        <v>1237804.3700000001</v>
      </c>
      <c r="K30" s="95"/>
      <c r="L30" s="92">
        <f>L12-L27</f>
        <v>1682781.24</v>
      </c>
      <c r="M30" s="92"/>
      <c r="N30" s="96"/>
      <c r="O30" s="92">
        <f>O12-O27</f>
        <v>1451466.47</v>
      </c>
      <c r="P30" s="97">
        <f>O30/O$12</f>
        <v>0.790850789745006</v>
      </c>
      <c r="Q30" s="93"/>
      <c r="R30" s="144">
        <f>R12-R27</f>
        <v>378.26709999982268</v>
      </c>
      <c r="S30" s="97">
        <f>R30/R$12</f>
        <v>2.0319331951254175E-4</v>
      </c>
      <c r="T30" s="93"/>
      <c r="U30" s="92">
        <f>U12-U27</f>
        <v>1550.8983129997505</v>
      </c>
      <c r="V30" s="97">
        <f>U30/U$12</f>
        <v>3.6646802894108529E-3</v>
      </c>
      <c r="W30" s="93"/>
      <c r="X30" s="92">
        <f>X12-X27</f>
        <v>142.18866238975897</v>
      </c>
      <c r="Y30" s="97">
        <f>X30/X$12</f>
        <v>3.2505292573154144E-4</v>
      </c>
      <c r="Z30" s="92"/>
      <c r="AA30" s="92">
        <f>AA12-AA27</f>
        <v>769.93452226149384</v>
      </c>
      <c r="AB30" s="97">
        <f>AA30/AA$12</f>
        <v>1.7074414766744298E-3</v>
      </c>
      <c r="AC30" s="92"/>
      <c r="AD30" s="92">
        <f>AD12-AD27</f>
        <v>1303.05365568446</v>
      </c>
      <c r="AE30" s="98">
        <f>AD30/AD$12</f>
        <v>2.8032899660765031E-3</v>
      </c>
    </row>
    <row r="31" spans="3:31" x14ac:dyDescent="0.2">
      <c r="C31" s="73"/>
      <c r="D31" s="31" t="s">
        <v>2</v>
      </c>
      <c r="E31" s="31"/>
      <c r="F31" s="54"/>
      <c r="G31" s="55"/>
      <c r="H31" s="54"/>
      <c r="I31" s="74"/>
      <c r="J31" s="54"/>
      <c r="K31" s="74"/>
      <c r="L31" s="54"/>
      <c r="M31" s="54"/>
      <c r="N31" s="75"/>
      <c r="O31" s="54"/>
      <c r="P31" s="54"/>
      <c r="Q31" s="55"/>
      <c r="R31" s="145"/>
      <c r="S31" s="99"/>
      <c r="T31" s="55"/>
      <c r="U31" s="99"/>
      <c r="V31" s="99"/>
      <c r="W31" s="100"/>
      <c r="X31" s="99"/>
      <c r="Y31" s="99"/>
      <c r="Z31" s="100"/>
      <c r="AA31" s="99"/>
      <c r="AB31" s="99"/>
      <c r="AC31" s="100"/>
      <c r="AD31" s="99"/>
      <c r="AE31" s="101"/>
    </row>
    <row r="32" spans="3:31" x14ac:dyDescent="0.2">
      <c r="C32" s="73"/>
      <c r="D32" s="31" t="s">
        <v>2</v>
      </c>
      <c r="E32" s="31"/>
      <c r="F32" s="54"/>
      <c r="G32" s="55"/>
      <c r="H32" s="54"/>
      <c r="I32" s="74"/>
      <c r="J32" s="54"/>
      <c r="K32" s="74"/>
      <c r="L32" s="54"/>
      <c r="M32" s="54"/>
      <c r="N32" s="75"/>
      <c r="O32" s="54"/>
      <c r="P32" s="54"/>
      <c r="Q32" s="55"/>
      <c r="R32" s="54"/>
      <c r="S32" s="54"/>
      <c r="T32" s="55"/>
      <c r="AD32" s="54"/>
      <c r="AE32" s="76"/>
    </row>
    <row r="33" spans="3:31" ht="14.25" x14ac:dyDescent="0.2">
      <c r="C33" s="73"/>
      <c r="D33" s="31" t="s">
        <v>491</v>
      </c>
      <c r="E33" s="31"/>
      <c r="F33" s="54"/>
      <c r="G33" s="55"/>
      <c r="H33" s="54"/>
      <c r="I33" s="74"/>
      <c r="J33" s="54"/>
      <c r="K33" s="74"/>
      <c r="L33" s="54"/>
      <c r="M33" s="54"/>
      <c r="N33" s="75"/>
      <c r="O33" s="54"/>
      <c r="P33" s="54"/>
      <c r="Q33" s="55"/>
      <c r="R33" s="54"/>
      <c r="S33" s="54"/>
      <c r="T33" s="55"/>
      <c r="AD33" s="54"/>
      <c r="AE33" s="76"/>
    </row>
    <row r="34" spans="3:31" ht="14.25" x14ac:dyDescent="0.2">
      <c r="C34" s="73"/>
      <c r="D34" s="31" t="s">
        <v>492</v>
      </c>
      <c r="E34" s="31"/>
      <c r="F34" s="54"/>
      <c r="G34" s="55"/>
      <c r="H34" s="54"/>
      <c r="I34" s="74"/>
      <c r="J34" s="54"/>
      <c r="K34" s="74"/>
      <c r="L34" s="54"/>
      <c r="M34" s="54"/>
      <c r="N34" s="75"/>
      <c r="O34" s="54"/>
      <c r="P34" s="54"/>
      <c r="Q34" s="55"/>
      <c r="R34" s="54"/>
      <c r="S34" s="54"/>
      <c r="T34" s="55"/>
      <c r="AD34" s="54"/>
      <c r="AE34" s="76"/>
    </row>
    <row r="35" spans="3:31" ht="14.25" x14ac:dyDescent="0.2">
      <c r="C35" s="73"/>
      <c r="D35" s="31" t="s">
        <v>488</v>
      </c>
      <c r="E35" s="31"/>
      <c r="F35" s="54"/>
      <c r="G35" s="55"/>
      <c r="H35" s="54"/>
      <c r="I35" s="74"/>
      <c r="J35" s="54"/>
      <c r="K35" s="74"/>
      <c r="L35" s="54"/>
      <c r="M35" s="54"/>
      <c r="N35" s="75"/>
      <c r="O35" s="54"/>
      <c r="P35" s="54"/>
      <c r="Q35" s="55"/>
      <c r="R35" s="54"/>
      <c r="S35" s="54"/>
      <c r="T35" s="55"/>
      <c r="AD35" s="54"/>
      <c r="AE35" s="76"/>
    </row>
    <row r="36" spans="3:31" x14ac:dyDescent="0.2">
      <c r="C36" s="73"/>
      <c r="D36" s="31" t="s">
        <v>493</v>
      </c>
      <c r="E36" s="31"/>
      <c r="F36" s="54"/>
      <c r="G36" s="55"/>
      <c r="H36" s="54"/>
      <c r="I36" s="74"/>
      <c r="J36" s="54"/>
      <c r="K36" s="74"/>
      <c r="L36" s="54"/>
      <c r="M36" s="54"/>
      <c r="N36" s="75"/>
      <c r="O36" s="54"/>
      <c r="P36" s="54"/>
      <c r="Q36" s="55"/>
      <c r="R36" s="54"/>
      <c r="S36" s="54"/>
      <c r="T36" s="55"/>
      <c r="AD36" s="54"/>
      <c r="AE36" s="76"/>
    </row>
    <row r="37" spans="3:31" x14ac:dyDescent="0.2">
      <c r="C37" s="73"/>
      <c r="D37" s="31" t="s">
        <v>7</v>
      </c>
      <c r="E37" s="31"/>
      <c r="F37" s="54"/>
      <c r="G37" s="55"/>
      <c r="H37" s="54"/>
      <c r="I37" s="74"/>
      <c r="J37" s="54"/>
      <c r="K37" s="74"/>
      <c r="L37" s="54"/>
      <c r="M37" s="54"/>
      <c r="N37" s="75"/>
      <c r="O37" s="54"/>
      <c r="P37" s="54"/>
      <c r="Q37" s="55"/>
      <c r="R37" s="54"/>
      <c r="S37" s="54"/>
      <c r="T37" s="55"/>
      <c r="AD37" s="54"/>
      <c r="AE37" s="76"/>
    </row>
    <row r="38" spans="3:31" ht="14.25" x14ac:dyDescent="0.2">
      <c r="C38" s="73"/>
      <c r="D38" s="31" t="s">
        <v>489</v>
      </c>
      <c r="E38" s="31"/>
      <c r="F38" s="54"/>
      <c r="G38" s="55"/>
      <c r="H38" s="54"/>
      <c r="I38" s="74"/>
      <c r="J38" s="54"/>
      <c r="K38" s="74"/>
      <c r="L38" s="54"/>
      <c r="M38" s="54"/>
      <c r="N38" s="75"/>
      <c r="O38" s="54"/>
      <c r="P38" s="54"/>
      <c r="Q38" s="55"/>
      <c r="R38" s="54"/>
      <c r="S38" s="54"/>
      <c r="T38" s="55"/>
      <c r="AD38" s="54"/>
      <c r="AE38" s="76"/>
    </row>
    <row r="39" spans="3:31" ht="14.25" x14ac:dyDescent="0.2">
      <c r="C39" s="73"/>
      <c r="D39" s="31" t="s">
        <v>490</v>
      </c>
      <c r="E39" s="31"/>
      <c r="F39" s="54"/>
      <c r="G39" s="55"/>
      <c r="H39" s="54"/>
      <c r="I39" s="74"/>
      <c r="J39" s="54"/>
      <c r="K39" s="74"/>
      <c r="L39" s="54"/>
      <c r="M39" s="54"/>
      <c r="N39" s="75"/>
      <c r="O39" s="54"/>
      <c r="P39" s="54"/>
      <c r="Q39" s="55"/>
      <c r="R39" s="54"/>
      <c r="S39" s="54"/>
      <c r="T39" s="55"/>
      <c r="AD39" s="54"/>
      <c r="AE39" s="76"/>
    </row>
    <row r="40" spans="3:31" ht="14.25" x14ac:dyDescent="0.2">
      <c r="C40" s="73"/>
      <c r="D40" s="31" t="s">
        <v>494</v>
      </c>
      <c r="E40" s="31"/>
      <c r="F40" s="54"/>
      <c r="G40" s="55"/>
      <c r="H40" s="54"/>
      <c r="I40" s="74"/>
      <c r="J40" s="54"/>
      <c r="K40" s="74"/>
      <c r="L40" s="54"/>
      <c r="M40" s="54"/>
      <c r="N40" s="75"/>
      <c r="O40" s="54"/>
      <c r="P40" s="54"/>
      <c r="Q40" s="55"/>
      <c r="R40" s="54"/>
      <c r="S40" s="54"/>
      <c r="T40" s="55"/>
      <c r="AD40" s="54"/>
      <c r="AE40" s="76"/>
    </row>
    <row r="41" spans="3:31" ht="13.5" thickBot="1" x14ac:dyDescent="0.25">
      <c r="C41" s="91"/>
      <c r="D41" s="102"/>
      <c r="E41" s="102"/>
      <c r="F41" s="103"/>
      <c r="G41" s="93"/>
      <c r="H41" s="103"/>
      <c r="I41" s="95"/>
      <c r="J41" s="103"/>
      <c r="K41" s="95"/>
      <c r="L41" s="103"/>
      <c r="M41" s="103"/>
      <c r="N41" s="96"/>
      <c r="O41" s="103"/>
      <c r="P41" s="103"/>
      <c r="Q41" s="93"/>
      <c r="R41" s="103"/>
      <c r="S41" s="103"/>
      <c r="T41" s="93"/>
      <c r="U41" s="103"/>
      <c r="V41" s="103"/>
      <c r="W41" s="93"/>
      <c r="X41" s="103"/>
      <c r="Y41" s="103"/>
      <c r="Z41" s="93"/>
      <c r="AA41" s="103"/>
      <c r="AB41" s="103"/>
      <c r="AC41" s="93"/>
      <c r="AD41" s="103"/>
      <c r="AE41" s="104"/>
    </row>
    <row r="42" spans="3:31" x14ac:dyDescent="0.2">
      <c r="AD42" s="54"/>
    </row>
  </sheetData>
  <mergeCells count="1">
    <mergeCell ref="C3:W3"/>
  </mergeCells>
  <pageMargins left="0.7" right="0.7" top="0.75" bottom="0.75" header="0.3" footer="0.3"/>
  <pageSetup paperSize="5" scale="53" orientation="landscape" r:id="rId1"/>
  <ignoredErrors>
    <ignoredError sqref="O11 R11:AD1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AFFD6-B960-489D-971F-8487EBFDD6F2}">
  <dimension ref="A1:AU61"/>
  <sheetViews>
    <sheetView showGridLines="0" topLeftCell="C1" workbookViewId="0">
      <selection activeCell="D28" sqref="D28"/>
    </sheetView>
  </sheetViews>
  <sheetFormatPr defaultColWidth="8.7109375" defaultRowHeight="15" x14ac:dyDescent="0.25"/>
  <cols>
    <col min="1" max="2" width="0" hidden="1" customWidth="1"/>
    <col min="3" max="3" width="18.42578125" style="49" bestFit="1" customWidth="1"/>
    <col min="4" max="4" width="8.7109375" style="49"/>
    <col min="5" max="5" width="21.5703125" style="49" bestFit="1" customWidth="1"/>
    <col min="6" max="7" width="0" style="49" hidden="1" customWidth="1"/>
    <col min="8" max="8" width="36.7109375" style="49" bestFit="1" customWidth="1"/>
    <col min="9" max="10" width="8.7109375" style="49"/>
    <col min="11" max="11" width="23.140625" style="49" customWidth="1"/>
    <col min="12" max="17" width="8.7109375" style="49"/>
    <col min="18" max="18" width="12" style="49" customWidth="1"/>
    <col min="19" max="19" width="13.42578125" style="49" bestFit="1" customWidth="1"/>
    <col min="20" max="30" width="8.85546875" style="49" bestFit="1" customWidth="1"/>
    <col min="31" max="31" width="11.85546875" style="49" customWidth="1"/>
    <col min="32" max="37" width="8.7109375" style="49"/>
    <col min="38" max="39" width="13.42578125" style="49" bestFit="1" customWidth="1"/>
    <col min="40" max="40" width="17.42578125" style="49" bestFit="1" customWidth="1"/>
    <col min="41" max="41" width="8.140625" style="49" bestFit="1" customWidth="1"/>
    <col min="42" max="42" width="8.7109375" style="49"/>
    <col min="43" max="43" width="7.7109375" style="49" bestFit="1" customWidth="1"/>
    <col min="44" max="44" width="31.140625" style="49" bestFit="1" customWidth="1"/>
    <col min="45" max="45" width="9.140625" style="160" bestFit="1" customWidth="1"/>
    <col min="46" max="46" width="12.140625" style="49" bestFit="1" customWidth="1"/>
    <col min="47" max="16384" width="8.7109375" style="49"/>
  </cols>
  <sheetData>
    <row r="1" spans="1:46" x14ac:dyDescent="0.25">
      <c r="A1" t="s">
        <v>50</v>
      </c>
      <c r="B1" t="s">
        <v>51</v>
      </c>
      <c r="C1" s="49" t="s">
        <v>52</v>
      </c>
      <c r="D1" s="49" t="s">
        <v>53</v>
      </c>
      <c r="E1" s="49" t="s">
        <v>54</v>
      </c>
      <c r="F1" s="49" t="s">
        <v>55</v>
      </c>
      <c r="G1" s="49" t="s">
        <v>56</v>
      </c>
      <c r="H1" s="49" t="s">
        <v>57</v>
      </c>
      <c r="I1" s="49" t="s">
        <v>58</v>
      </c>
      <c r="J1" s="49" t="s">
        <v>59</v>
      </c>
      <c r="K1" s="49" t="s">
        <v>60</v>
      </c>
      <c r="L1" s="49" t="s">
        <v>61</v>
      </c>
      <c r="M1" s="49" t="s">
        <v>62</v>
      </c>
      <c r="N1" s="49" t="s">
        <v>63</v>
      </c>
      <c r="O1" s="49" t="s">
        <v>64</v>
      </c>
      <c r="P1" s="49" t="s">
        <v>65</v>
      </c>
      <c r="Q1" s="49" t="s">
        <v>66</v>
      </c>
      <c r="R1" s="49" t="s">
        <v>67</v>
      </c>
      <c r="S1" s="49" t="s">
        <v>68</v>
      </c>
      <c r="T1" s="49" t="s">
        <v>69</v>
      </c>
      <c r="U1" s="49" t="s">
        <v>70</v>
      </c>
      <c r="V1" s="49" t="s">
        <v>71</v>
      </c>
      <c r="W1" s="49" t="s">
        <v>72</v>
      </c>
      <c r="X1" s="49" t="s">
        <v>73</v>
      </c>
      <c r="Y1" s="49" t="s">
        <v>74</v>
      </c>
      <c r="Z1" s="49" t="s">
        <v>75</v>
      </c>
      <c r="AA1" s="49" t="s">
        <v>76</v>
      </c>
      <c r="AB1" s="49" t="s">
        <v>77</v>
      </c>
      <c r="AC1" s="49" t="s">
        <v>78</v>
      </c>
      <c r="AD1" s="49" t="s">
        <v>79</v>
      </c>
      <c r="AE1" s="49" t="s">
        <v>80</v>
      </c>
      <c r="AF1" s="49" t="s">
        <v>81</v>
      </c>
      <c r="AG1" s="49" t="s">
        <v>82</v>
      </c>
      <c r="AH1" s="49" t="s">
        <v>83</v>
      </c>
      <c r="AI1" s="49" t="s">
        <v>84</v>
      </c>
      <c r="AJ1" s="49" t="s">
        <v>85</v>
      </c>
      <c r="AK1" s="49" t="s">
        <v>86</v>
      </c>
      <c r="AL1" s="49" t="s">
        <v>87</v>
      </c>
      <c r="AM1" s="49" t="s">
        <v>88</v>
      </c>
      <c r="AN1" s="49" t="s">
        <v>89</v>
      </c>
      <c r="AO1" s="49" t="s">
        <v>90</v>
      </c>
      <c r="AP1" s="49" t="s">
        <v>91</v>
      </c>
      <c r="AQ1" s="49" t="s">
        <v>499</v>
      </c>
      <c r="AR1" s="49" t="s">
        <v>67</v>
      </c>
      <c r="AS1" s="160" t="s">
        <v>500</v>
      </c>
      <c r="AT1" s="49" t="s">
        <v>501</v>
      </c>
    </row>
    <row r="2" spans="1:46" s="158" customFormat="1" x14ac:dyDescent="0.25">
      <c r="A2" s="159" t="s">
        <v>92</v>
      </c>
      <c r="B2" s="159" t="s">
        <v>315</v>
      </c>
      <c r="C2" s="168" t="s">
        <v>315</v>
      </c>
      <c r="D2" s="168" t="s">
        <v>316</v>
      </c>
      <c r="E2" s="168" t="s">
        <v>95</v>
      </c>
      <c r="H2" s="168" t="s">
        <v>304</v>
      </c>
      <c r="I2" s="168"/>
      <c r="J2" s="168" t="s">
        <v>261</v>
      </c>
      <c r="K2" s="168" t="s">
        <v>98</v>
      </c>
      <c r="N2" s="158" t="s">
        <v>99</v>
      </c>
      <c r="O2" s="158" t="s">
        <v>99</v>
      </c>
      <c r="P2" s="158" t="s">
        <v>100</v>
      </c>
      <c r="Q2" s="158" t="s">
        <v>101</v>
      </c>
      <c r="R2" s="161">
        <v>3000000</v>
      </c>
      <c r="S2" s="161">
        <v>3000000</v>
      </c>
      <c r="T2" s="161">
        <v>0</v>
      </c>
      <c r="U2" s="161">
        <v>0</v>
      </c>
      <c r="V2" s="161">
        <v>0</v>
      </c>
      <c r="W2" s="161">
        <v>0</v>
      </c>
      <c r="X2" s="161">
        <v>0</v>
      </c>
      <c r="Y2" s="161">
        <v>0</v>
      </c>
      <c r="Z2" s="161">
        <v>0</v>
      </c>
      <c r="AA2" s="161">
        <v>0</v>
      </c>
      <c r="AB2" s="161">
        <v>0</v>
      </c>
      <c r="AC2" s="161">
        <v>0</v>
      </c>
      <c r="AD2" s="161">
        <v>0</v>
      </c>
      <c r="AE2" s="161">
        <v>0</v>
      </c>
      <c r="AF2" s="158" t="s">
        <v>102</v>
      </c>
      <c r="AG2" s="158" t="s">
        <v>133</v>
      </c>
      <c r="AH2" s="158" t="s">
        <v>317</v>
      </c>
      <c r="AJ2" s="158" t="s">
        <v>309</v>
      </c>
      <c r="AK2" s="158" t="s">
        <v>318</v>
      </c>
      <c r="AL2" s="161">
        <v>468620</v>
      </c>
      <c r="AM2" s="161">
        <v>2531380</v>
      </c>
      <c r="AN2" s="158" t="s">
        <v>107</v>
      </c>
      <c r="AO2" s="158" t="s">
        <v>108</v>
      </c>
      <c r="AP2" s="158" t="s">
        <v>502</v>
      </c>
      <c r="AQ2" s="158" t="s">
        <v>503</v>
      </c>
      <c r="AR2" s="161">
        <v>3000000</v>
      </c>
      <c r="AS2" s="162">
        <v>0.15</v>
      </c>
      <c r="AT2" s="162">
        <f>(AR2/100)*AS2</f>
        <v>4500</v>
      </c>
    </row>
    <row r="3" spans="1:46" s="158" customFormat="1" x14ac:dyDescent="0.25">
      <c r="A3" s="159" t="s">
        <v>92</v>
      </c>
      <c r="B3" s="159" t="s">
        <v>319</v>
      </c>
      <c r="C3" s="168" t="s">
        <v>319</v>
      </c>
      <c r="D3" s="168" t="s">
        <v>320</v>
      </c>
      <c r="E3" s="168" t="s">
        <v>95</v>
      </c>
      <c r="H3" s="168" t="s">
        <v>304</v>
      </c>
      <c r="I3" s="168"/>
      <c r="J3" s="168" t="s">
        <v>261</v>
      </c>
      <c r="K3" s="168" t="s">
        <v>98</v>
      </c>
      <c r="N3" s="158" t="s">
        <v>99</v>
      </c>
      <c r="O3" s="158" t="s">
        <v>99</v>
      </c>
      <c r="P3" s="158" t="s">
        <v>100</v>
      </c>
      <c r="Q3" s="158" t="s">
        <v>101</v>
      </c>
      <c r="R3" s="161">
        <v>2300000</v>
      </c>
      <c r="S3" s="161">
        <v>2300000</v>
      </c>
      <c r="T3" s="161">
        <v>0</v>
      </c>
      <c r="U3" s="161">
        <v>0</v>
      </c>
      <c r="V3" s="161">
        <v>0</v>
      </c>
      <c r="W3" s="161">
        <v>0</v>
      </c>
      <c r="X3" s="161">
        <v>0</v>
      </c>
      <c r="Y3" s="161">
        <v>0</v>
      </c>
      <c r="Z3" s="161">
        <v>0</v>
      </c>
      <c r="AA3" s="161">
        <v>0</v>
      </c>
      <c r="AB3" s="161">
        <v>0</v>
      </c>
      <c r="AC3" s="161">
        <v>0</v>
      </c>
      <c r="AD3" s="161">
        <v>0</v>
      </c>
      <c r="AE3" s="161">
        <v>0</v>
      </c>
      <c r="AF3" s="158" t="s">
        <v>102</v>
      </c>
      <c r="AG3" s="158" t="s">
        <v>114</v>
      </c>
      <c r="AH3" s="158" t="s">
        <v>321</v>
      </c>
      <c r="AJ3" s="158" t="s">
        <v>309</v>
      </c>
      <c r="AK3" s="158" t="s">
        <v>322</v>
      </c>
      <c r="AL3" s="161">
        <v>987500</v>
      </c>
      <c r="AM3" s="161">
        <v>1312500</v>
      </c>
      <c r="AN3" s="158" t="s">
        <v>107</v>
      </c>
      <c r="AO3" s="158" t="s">
        <v>108</v>
      </c>
      <c r="AP3" s="158" t="s">
        <v>502</v>
      </c>
      <c r="AQ3" s="158" t="s">
        <v>503</v>
      </c>
      <c r="AR3" s="161">
        <v>2300000</v>
      </c>
      <c r="AS3" s="162">
        <v>0.15</v>
      </c>
      <c r="AT3" s="162">
        <f t="shared" ref="AT3:AT55" si="0">(AR3/100)*AS3</f>
        <v>3450</v>
      </c>
    </row>
    <row r="4" spans="1:46" s="158" customFormat="1" x14ac:dyDescent="0.25">
      <c r="A4" s="159" t="s">
        <v>92</v>
      </c>
      <c r="B4" s="159" t="s">
        <v>323</v>
      </c>
      <c r="C4" s="168" t="s">
        <v>323</v>
      </c>
      <c r="D4" s="168" t="s">
        <v>196</v>
      </c>
      <c r="E4" s="168" t="s">
        <v>95</v>
      </c>
      <c r="H4" s="168" t="s">
        <v>304</v>
      </c>
      <c r="I4" s="168"/>
      <c r="J4" s="168" t="s">
        <v>261</v>
      </c>
      <c r="K4" s="168" t="s">
        <v>98</v>
      </c>
      <c r="N4" s="158" t="s">
        <v>99</v>
      </c>
      <c r="O4" s="158" t="s">
        <v>99</v>
      </c>
      <c r="P4" s="158" t="s">
        <v>100</v>
      </c>
      <c r="Q4" s="158" t="s">
        <v>101</v>
      </c>
      <c r="R4" s="161">
        <v>843750</v>
      </c>
      <c r="S4" s="161">
        <v>843750</v>
      </c>
      <c r="T4" s="161">
        <v>0</v>
      </c>
      <c r="U4" s="161">
        <v>0</v>
      </c>
      <c r="V4" s="161">
        <v>0</v>
      </c>
      <c r="W4" s="161">
        <v>0</v>
      </c>
      <c r="X4" s="161">
        <v>0</v>
      </c>
      <c r="Y4" s="161">
        <v>0</v>
      </c>
      <c r="Z4" s="161">
        <v>0</v>
      </c>
      <c r="AA4" s="161">
        <v>0</v>
      </c>
      <c r="AB4" s="161">
        <v>0</v>
      </c>
      <c r="AC4" s="161">
        <v>0</v>
      </c>
      <c r="AD4" s="161">
        <v>0</v>
      </c>
      <c r="AE4" s="161">
        <v>0</v>
      </c>
      <c r="AF4" s="158" t="s">
        <v>102</v>
      </c>
      <c r="AG4" s="158" t="s">
        <v>114</v>
      </c>
      <c r="AH4" s="158" t="s">
        <v>324</v>
      </c>
      <c r="AJ4" s="158" t="s">
        <v>309</v>
      </c>
      <c r="AK4" s="158" t="s">
        <v>325</v>
      </c>
      <c r="AL4" s="161">
        <v>0</v>
      </c>
      <c r="AM4" s="161">
        <v>843750</v>
      </c>
      <c r="AN4" s="158" t="s">
        <v>107</v>
      </c>
      <c r="AO4" s="158" t="s">
        <v>108</v>
      </c>
      <c r="AP4" s="158" t="s">
        <v>502</v>
      </c>
      <c r="AQ4" s="158" t="s">
        <v>503</v>
      </c>
      <c r="AR4" s="161">
        <v>843750</v>
      </c>
      <c r="AS4" s="162">
        <v>0.15</v>
      </c>
      <c r="AT4" s="162">
        <f t="shared" si="0"/>
        <v>1265.625</v>
      </c>
    </row>
    <row r="5" spans="1:46" s="158" customFormat="1" x14ac:dyDescent="0.25">
      <c r="A5" s="159" t="s">
        <v>92</v>
      </c>
      <c r="B5" s="159" t="s">
        <v>326</v>
      </c>
      <c r="C5" s="168" t="s">
        <v>326</v>
      </c>
      <c r="D5" s="168" t="s">
        <v>327</v>
      </c>
      <c r="E5" s="168" t="s">
        <v>95</v>
      </c>
      <c r="H5" s="168" t="s">
        <v>304</v>
      </c>
      <c r="I5" s="168"/>
      <c r="J5" s="168" t="s">
        <v>261</v>
      </c>
      <c r="K5" s="168" t="s">
        <v>98</v>
      </c>
      <c r="N5" s="158" t="s">
        <v>99</v>
      </c>
      <c r="O5" s="158" t="s">
        <v>99</v>
      </c>
      <c r="P5" s="158" t="s">
        <v>100</v>
      </c>
      <c r="Q5" s="158" t="s">
        <v>101</v>
      </c>
      <c r="R5" s="161">
        <v>1031250</v>
      </c>
      <c r="S5" s="161">
        <v>1031250</v>
      </c>
      <c r="T5" s="161">
        <v>0</v>
      </c>
      <c r="U5" s="161">
        <v>0</v>
      </c>
      <c r="V5" s="161">
        <v>0</v>
      </c>
      <c r="W5" s="161">
        <v>0</v>
      </c>
      <c r="X5" s="161">
        <v>0</v>
      </c>
      <c r="Y5" s="161">
        <v>0</v>
      </c>
      <c r="Z5" s="161">
        <v>0</v>
      </c>
      <c r="AA5" s="161">
        <v>0</v>
      </c>
      <c r="AB5" s="161">
        <v>0</v>
      </c>
      <c r="AC5" s="161">
        <v>0</v>
      </c>
      <c r="AD5" s="161">
        <v>0</v>
      </c>
      <c r="AE5" s="161">
        <v>0</v>
      </c>
      <c r="AF5" s="158" t="s">
        <v>102</v>
      </c>
      <c r="AG5" s="158" t="s">
        <v>114</v>
      </c>
      <c r="AH5" s="158" t="s">
        <v>328</v>
      </c>
      <c r="AJ5" s="158" t="s">
        <v>309</v>
      </c>
      <c r="AK5" s="158" t="s">
        <v>329</v>
      </c>
      <c r="AL5" s="161">
        <v>0</v>
      </c>
      <c r="AM5" s="161">
        <v>1031250</v>
      </c>
      <c r="AN5" s="158" t="s">
        <v>107</v>
      </c>
      <c r="AO5" s="158" t="s">
        <v>108</v>
      </c>
      <c r="AP5" s="158" t="s">
        <v>502</v>
      </c>
      <c r="AQ5" s="158" t="s">
        <v>503</v>
      </c>
      <c r="AR5" s="161">
        <v>1031250</v>
      </c>
      <c r="AS5" s="162">
        <v>0.15</v>
      </c>
      <c r="AT5" s="162">
        <f t="shared" si="0"/>
        <v>1546.875</v>
      </c>
    </row>
    <row r="6" spans="1:46" s="158" customFormat="1" x14ac:dyDescent="0.25">
      <c r="A6" s="159" t="s">
        <v>92</v>
      </c>
      <c r="B6" s="159" t="s">
        <v>330</v>
      </c>
      <c r="C6" s="168" t="s">
        <v>330</v>
      </c>
      <c r="D6" s="168" t="s">
        <v>331</v>
      </c>
      <c r="E6" s="168" t="s">
        <v>119</v>
      </c>
      <c r="H6" s="168" t="s">
        <v>304</v>
      </c>
      <c r="I6" s="168"/>
      <c r="J6" s="168" t="s">
        <v>261</v>
      </c>
      <c r="K6" s="168" t="s">
        <v>98</v>
      </c>
      <c r="N6" s="158" t="s">
        <v>99</v>
      </c>
      <c r="O6" s="158" t="s">
        <v>99</v>
      </c>
      <c r="P6" s="158" t="s">
        <v>100</v>
      </c>
      <c r="Q6" s="158" t="s">
        <v>101</v>
      </c>
      <c r="R6" s="161">
        <v>2700000</v>
      </c>
      <c r="S6" s="161">
        <v>2700000</v>
      </c>
      <c r="T6" s="161">
        <v>0</v>
      </c>
      <c r="U6" s="161">
        <v>0</v>
      </c>
      <c r="V6" s="161">
        <v>0</v>
      </c>
      <c r="W6" s="161">
        <v>0</v>
      </c>
      <c r="X6" s="161">
        <v>0</v>
      </c>
      <c r="Y6" s="161">
        <v>0</v>
      </c>
      <c r="Z6" s="161">
        <v>0</v>
      </c>
      <c r="AA6" s="161">
        <v>0</v>
      </c>
      <c r="AB6" s="161">
        <v>0</v>
      </c>
      <c r="AC6" s="161">
        <v>0</v>
      </c>
      <c r="AD6" s="161">
        <v>0</v>
      </c>
      <c r="AE6" s="161">
        <v>0</v>
      </c>
      <c r="AF6" s="158" t="s">
        <v>102</v>
      </c>
      <c r="AG6" s="158" t="s">
        <v>114</v>
      </c>
      <c r="AH6" s="158" t="s">
        <v>332</v>
      </c>
      <c r="AI6" s="158" t="s">
        <v>333</v>
      </c>
      <c r="AJ6" s="158" t="s">
        <v>309</v>
      </c>
      <c r="AK6" s="158" t="s">
        <v>334</v>
      </c>
      <c r="AL6" s="161">
        <v>261250</v>
      </c>
      <c r="AM6" s="161">
        <v>2438750</v>
      </c>
      <c r="AN6" s="158" t="s">
        <v>107</v>
      </c>
      <c r="AO6" s="158" t="s">
        <v>108</v>
      </c>
      <c r="AP6" s="158" t="s">
        <v>502</v>
      </c>
      <c r="AQ6" s="158" t="s">
        <v>503</v>
      </c>
      <c r="AR6" s="161">
        <v>2700000</v>
      </c>
      <c r="AS6" s="162">
        <v>0.15</v>
      </c>
      <c r="AT6" s="162">
        <f t="shared" si="0"/>
        <v>4050</v>
      </c>
    </row>
    <row r="7" spans="1:46" s="158" customFormat="1" x14ac:dyDescent="0.25">
      <c r="A7" s="159" t="s">
        <v>92</v>
      </c>
      <c r="B7" s="159" t="s">
        <v>335</v>
      </c>
      <c r="C7" s="168" t="s">
        <v>335</v>
      </c>
      <c r="D7" s="168" t="s">
        <v>336</v>
      </c>
      <c r="E7" s="168" t="s">
        <v>119</v>
      </c>
      <c r="H7" s="168" t="s">
        <v>304</v>
      </c>
      <c r="I7" s="168"/>
      <c r="J7" s="168" t="s">
        <v>261</v>
      </c>
      <c r="K7" s="168" t="s">
        <v>98</v>
      </c>
      <c r="N7" s="158" t="s">
        <v>99</v>
      </c>
      <c r="O7" s="158" t="s">
        <v>99</v>
      </c>
      <c r="P7" s="158" t="s">
        <v>100</v>
      </c>
      <c r="Q7" s="158" t="s">
        <v>101</v>
      </c>
      <c r="R7" s="161">
        <v>5648500</v>
      </c>
      <c r="S7" s="161">
        <v>5648500</v>
      </c>
      <c r="T7" s="161">
        <v>0</v>
      </c>
      <c r="U7" s="161">
        <v>0</v>
      </c>
      <c r="V7" s="161">
        <v>0</v>
      </c>
      <c r="W7" s="161">
        <v>0</v>
      </c>
      <c r="X7" s="161">
        <v>0</v>
      </c>
      <c r="Y7" s="161">
        <v>0</v>
      </c>
      <c r="Z7" s="161">
        <v>0</v>
      </c>
      <c r="AA7" s="161">
        <v>0</v>
      </c>
      <c r="AB7" s="161">
        <v>0</v>
      </c>
      <c r="AC7" s="161">
        <v>0</v>
      </c>
      <c r="AD7" s="161">
        <v>0</v>
      </c>
      <c r="AE7" s="161">
        <v>0</v>
      </c>
      <c r="AF7" s="158" t="s">
        <v>102</v>
      </c>
      <c r="AG7" s="158" t="s">
        <v>337</v>
      </c>
      <c r="AH7" s="158" t="s">
        <v>338</v>
      </c>
      <c r="AI7" s="158" t="s">
        <v>339</v>
      </c>
      <c r="AJ7" s="158" t="s">
        <v>309</v>
      </c>
      <c r="AK7" s="158" t="s">
        <v>340</v>
      </c>
      <c r="AL7" s="161">
        <v>3799870</v>
      </c>
      <c r="AM7" s="161">
        <v>1848630</v>
      </c>
      <c r="AN7" s="158" t="s">
        <v>107</v>
      </c>
      <c r="AO7" s="158" t="s">
        <v>108</v>
      </c>
      <c r="AP7" s="158" t="s">
        <v>502</v>
      </c>
      <c r="AQ7" s="158" t="s">
        <v>503</v>
      </c>
      <c r="AR7" s="161">
        <v>5648500</v>
      </c>
      <c r="AS7" s="162">
        <v>0.15</v>
      </c>
      <c r="AT7" s="162">
        <f t="shared" si="0"/>
        <v>8472.75</v>
      </c>
    </row>
    <row r="8" spans="1:46" s="158" customFormat="1" x14ac:dyDescent="0.25">
      <c r="A8" s="159" t="s">
        <v>92</v>
      </c>
      <c r="B8" s="159" t="s">
        <v>341</v>
      </c>
      <c r="C8" s="168" t="s">
        <v>341</v>
      </c>
      <c r="D8" s="168" t="s">
        <v>342</v>
      </c>
      <c r="E8" s="168" t="s">
        <v>343</v>
      </c>
      <c r="H8" s="168" t="s">
        <v>344</v>
      </c>
      <c r="I8" s="168"/>
      <c r="J8" s="168" t="s">
        <v>261</v>
      </c>
      <c r="K8" s="168" t="s">
        <v>345</v>
      </c>
      <c r="N8" s="158" t="s">
        <v>99</v>
      </c>
      <c r="O8" s="158" t="s">
        <v>99</v>
      </c>
      <c r="P8" s="158" t="s">
        <v>100</v>
      </c>
      <c r="Q8" s="158" t="s">
        <v>101</v>
      </c>
      <c r="R8" s="161">
        <v>625000</v>
      </c>
      <c r="S8" s="161">
        <v>625000</v>
      </c>
      <c r="T8" s="161">
        <v>0</v>
      </c>
      <c r="U8" s="161">
        <v>0</v>
      </c>
      <c r="V8" s="161">
        <v>0</v>
      </c>
      <c r="W8" s="161">
        <v>0</v>
      </c>
      <c r="X8" s="161">
        <v>0</v>
      </c>
      <c r="Y8" s="161">
        <v>0</v>
      </c>
      <c r="Z8" s="161">
        <v>0</v>
      </c>
      <c r="AA8" s="161">
        <v>0</v>
      </c>
      <c r="AB8" s="161">
        <v>0</v>
      </c>
      <c r="AC8" s="161">
        <v>0</v>
      </c>
      <c r="AD8" s="161">
        <v>0</v>
      </c>
      <c r="AE8" s="161">
        <v>0</v>
      </c>
      <c r="AF8" s="158" t="s">
        <v>102</v>
      </c>
      <c r="AG8" s="158" t="s">
        <v>114</v>
      </c>
      <c r="AH8" s="158" t="s">
        <v>346</v>
      </c>
      <c r="AJ8" s="158" t="s">
        <v>347</v>
      </c>
      <c r="AK8" s="158" t="s">
        <v>348</v>
      </c>
      <c r="AL8" s="161">
        <v>0</v>
      </c>
      <c r="AM8" s="161">
        <v>625000</v>
      </c>
      <c r="AN8" s="158" t="s">
        <v>349</v>
      </c>
      <c r="AO8" s="158" t="s">
        <v>108</v>
      </c>
      <c r="AP8" s="158" t="s">
        <v>502</v>
      </c>
      <c r="AQ8" s="158" t="s">
        <v>503</v>
      </c>
      <c r="AR8" s="161">
        <v>625000</v>
      </c>
      <c r="AS8" s="162">
        <v>0.15</v>
      </c>
      <c r="AT8" s="162">
        <f t="shared" si="0"/>
        <v>937.5</v>
      </c>
    </row>
    <row r="9" spans="1:46" s="158" customFormat="1" x14ac:dyDescent="0.25">
      <c r="A9" s="159" t="s">
        <v>92</v>
      </c>
      <c r="B9" s="159" t="s">
        <v>350</v>
      </c>
      <c r="C9" s="168" t="s">
        <v>350</v>
      </c>
      <c r="D9" s="168" t="s">
        <v>351</v>
      </c>
      <c r="E9" s="168" t="s">
        <v>343</v>
      </c>
      <c r="H9" s="168" t="s">
        <v>344</v>
      </c>
      <c r="I9" s="168"/>
      <c r="J9" s="168" t="s">
        <v>261</v>
      </c>
      <c r="K9" s="168" t="s">
        <v>345</v>
      </c>
      <c r="N9" s="158" t="s">
        <v>99</v>
      </c>
      <c r="O9" s="158" t="s">
        <v>99</v>
      </c>
      <c r="P9" s="158" t="s">
        <v>100</v>
      </c>
      <c r="Q9" s="158" t="s">
        <v>101</v>
      </c>
      <c r="R9" s="161">
        <v>625000</v>
      </c>
      <c r="S9" s="161">
        <v>625000</v>
      </c>
      <c r="T9" s="161">
        <v>0</v>
      </c>
      <c r="U9" s="161">
        <v>0</v>
      </c>
      <c r="V9" s="161">
        <v>0</v>
      </c>
      <c r="W9" s="161">
        <v>0</v>
      </c>
      <c r="X9" s="161">
        <v>0</v>
      </c>
      <c r="Y9" s="161">
        <v>0</v>
      </c>
      <c r="Z9" s="161">
        <v>0</v>
      </c>
      <c r="AA9" s="161">
        <v>0</v>
      </c>
      <c r="AB9" s="161">
        <v>0</v>
      </c>
      <c r="AC9" s="161">
        <v>0</v>
      </c>
      <c r="AD9" s="161">
        <v>0</v>
      </c>
      <c r="AE9" s="161">
        <v>0</v>
      </c>
      <c r="AF9" s="158" t="s">
        <v>102</v>
      </c>
      <c r="AG9" s="158" t="s">
        <v>114</v>
      </c>
      <c r="AH9" s="158" t="s">
        <v>352</v>
      </c>
      <c r="AI9" s="158" t="s">
        <v>353</v>
      </c>
      <c r="AJ9" s="158" t="s">
        <v>347</v>
      </c>
      <c r="AK9" s="158" t="s">
        <v>354</v>
      </c>
      <c r="AL9" s="161">
        <v>0</v>
      </c>
      <c r="AM9" s="161">
        <v>625000</v>
      </c>
      <c r="AN9" s="158" t="s">
        <v>349</v>
      </c>
      <c r="AO9" s="158" t="s">
        <v>108</v>
      </c>
      <c r="AP9" s="158" t="s">
        <v>502</v>
      </c>
      <c r="AQ9" s="158" t="s">
        <v>503</v>
      </c>
      <c r="AR9" s="161">
        <v>625000</v>
      </c>
      <c r="AS9" s="162">
        <v>0.15</v>
      </c>
      <c r="AT9" s="162">
        <f t="shared" si="0"/>
        <v>937.5</v>
      </c>
    </row>
    <row r="10" spans="1:46" s="158" customFormat="1" x14ac:dyDescent="0.25">
      <c r="A10" s="159" t="s">
        <v>92</v>
      </c>
      <c r="B10" s="159" t="s">
        <v>355</v>
      </c>
      <c r="C10" s="168" t="s">
        <v>355</v>
      </c>
      <c r="D10" s="168" t="s">
        <v>111</v>
      </c>
      <c r="E10" s="168" t="s">
        <v>343</v>
      </c>
      <c r="H10" s="168" t="s">
        <v>344</v>
      </c>
      <c r="I10" s="168"/>
      <c r="J10" s="168" t="s">
        <v>261</v>
      </c>
      <c r="K10" s="168" t="s">
        <v>345</v>
      </c>
      <c r="N10" s="158" t="s">
        <v>99</v>
      </c>
      <c r="O10" s="158" t="s">
        <v>99</v>
      </c>
      <c r="P10" s="158" t="s">
        <v>100</v>
      </c>
      <c r="Q10" s="158" t="s">
        <v>101</v>
      </c>
      <c r="R10" s="161">
        <v>625000</v>
      </c>
      <c r="S10" s="161">
        <v>625000</v>
      </c>
      <c r="T10" s="161">
        <v>0</v>
      </c>
      <c r="U10" s="161">
        <v>0</v>
      </c>
      <c r="V10" s="161">
        <v>0</v>
      </c>
      <c r="W10" s="161">
        <v>0</v>
      </c>
      <c r="X10" s="161">
        <v>0</v>
      </c>
      <c r="Y10" s="161">
        <v>0</v>
      </c>
      <c r="Z10" s="161">
        <v>0</v>
      </c>
      <c r="AA10" s="161">
        <v>0</v>
      </c>
      <c r="AB10" s="161">
        <v>0</v>
      </c>
      <c r="AC10" s="161">
        <v>0</v>
      </c>
      <c r="AD10" s="161">
        <v>0</v>
      </c>
      <c r="AE10" s="161">
        <v>0</v>
      </c>
      <c r="AF10" s="158" t="s">
        <v>102</v>
      </c>
      <c r="AG10" s="158" t="s">
        <v>114</v>
      </c>
      <c r="AH10" s="158" t="s">
        <v>356</v>
      </c>
      <c r="AJ10" s="158" t="s">
        <v>347</v>
      </c>
      <c r="AK10" s="158" t="s">
        <v>357</v>
      </c>
      <c r="AL10" s="161">
        <v>0</v>
      </c>
      <c r="AM10" s="161">
        <v>625000</v>
      </c>
      <c r="AN10" s="158" t="s">
        <v>349</v>
      </c>
      <c r="AO10" s="158" t="s">
        <v>108</v>
      </c>
      <c r="AP10" s="158" t="s">
        <v>502</v>
      </c>
      <c r="AQ10" s="158" t="s">
        <v>503</v>
      </c>
      <c r="AR10" s="161">
        <v>625000</v>
      </c>
      <c r="AS10" s="162">
        <v>0.15</v>
      </c>
      <c r="AT10" s="162">
        <f t="shared" si="0"/>
        <v>937.5</v>
      </c>
    </row>
    <row r="11" spans="1:46" s="158" customFormat="1" x14ac:dyDescent="0.25">
      <c r="A11" s="159" t="s">
        <v>92</v>
      </c>
      <c r="B11" s="159" t="s">
        <v>358</v>
      </c>
      <c r="C11" s="168" t="s">
        <v>358</v>
      </c>
      <c r="D11" s="168" t="s">
        <v>154</v>
      </c>
      <c r="E11" s="168" t="s">
        <v>343</v>
      </c>
      <c r="H11" s="168" t="s">
        <v>344</v>
      </c>
      <c r="I11" s="168"/>
      <c r="J11" s="168" t="s">
        <v>261</v>
      </c>
      <c r="K11" s="168" t="s">
        <v>345</v>
      </c>
      <c r="N11" s="158" t="s">
        <v>99</v>
      </c>
      <c r="O11" s="158" t="s">
        <v>99</v>
      </c>
      <c r="P11" s="158" t="s">
        <v>100</v>
      </c>
      <c r="Q11" s="158" t="s">
        <v>101</v>
      </c>
      <c r="R11" s="161">
        <v>2576000</v>
      </c>
      <c r="S11" s="161">
        <v>2576000</v>
      </c>
      <c r="T11" s="161">
        <v>0</v>
      </c>
      <c r="U11" s="161">
        <v>0</v>
      </c>
      <c r="V11" s="161">
        <v>0</v>
      </c>
      <c r="W11" s="161">
        <v>0</v>
      </c>
      <c r="X11" s="161">
        <v>0</v>
      </c>
      <c r="Y11" s="161">
        <v>0</v>
      </c>
      <c r="Z11" s="161">
        <v>0</v>
      </c>
      <c r="AA11" s="161">
        <v>0</v>
      </c>
      <c r="AB11" s="161">
        <v>0</v>
      </c>
      <c r="AC11" s="161">
        <v>0</v>
      </c>
      <c r="AD11" s="161">
        <v>0</v>
      </c>
      <c r="AE11" s="161">
        <v>0</v>
      </c>
      <c r="AF11" s="158" t="s">
        <v>102</v>
      </c>
      <c r="AG11" s="158" t="s">
        <v>114</v>
      </c>
      <c r="AH11" s="158" t="s">
        <v>359</v>
      </c>
      <c r="AJ11" s="158" t="s">
        <v>347</v>
      </c>
      <c r="AK11" s="158" t="s">
        <v>360</v>
      </c>
      <c r="AL11" s="161">
        <v>1000</v>
      </c>
      <c r="AM11" s="161">
        <v>2575000</v>
      </c>
      <c r="AN11" s="158" t="s">
        <v>349</v>
      </c>
      <c r="AO11" s="158" t="s">
        <v>108</v>
      </c>
      <c r="AP11" s="158" t="s">
        <v>502</v>
      </c>
      <c r="AQ11" s="158" t="s">
        <v>503</v>
      </c>
      <c r="AR11" s="161">
        <v>2576000</v>
      </c>
      <c r="AS11" s="162">
        <v>0.15</v>
      </c>
      <c r="AT11" s="162">
        <f t="shared" si="0"/>
        <v>3864</v>
      </c>
    </row>
    <row r="12" spans="1:46" s="158" customFormat="1" x14ac:dyDescent="0.25">
      <c r="A12" s="159" t="s">
        <v>92</v>
      </c>
      <c r="B12" s="159" t="s">
        <v>361</v>
      </c>
      <c r="C12" s="168" t="s">
        <v>361</v>
      </c>
      <c r="D12" s="168" t="s">
        <v>362</v>
      </c>
      <c r="E12" s="168" t="s">
        <v>343</v>
      </c>
      <c r="H12" s="168" t="s">
        <v>344</v>
      </c>
      <c r="I12" s="168"/>
      <c r="J12" s="168" t="s">
        <v>261</v>
      </c>
      <c r="K12" s="168" t="s">
        <v>345</v>
      </c>
      <c r="N12" s="158" t="s">
        <v>99</v>
      </c>
      <c r="O12" s="158" t="s">
        <v>99</v>
      </c>
      <c r="P12" s="158" t="s">
        <v>100</v>
      </c>
      <c r="Q12" s="158" t="s">
        <v>101</v>
      </c>
      <c r="R12" s="161">
        <v>863500</v>
      </c>
      <c r="S12" s="161">
        <v>863500</v>
      </c>
      <c r="T12" s="161">
        <v>0</v>
      </c>
      <c r="U12" s="161">
        <v>0</v>
      </c>
      <c r="V12" s="161">
        <v>0</v>
      </c>
      <c r="W12" s="161">
        <v>0</v>
      </c>
      <c r="X12" s="161">
        <v>0</v>
      </c>
      <c r="Y12" s="161">
        <v>0</v>
      </c>
      <c r="Z12" s="161">
        <v>0</v>
      </c>
      <c r="AA12" s="161">
        <v>0</v>
      </c>
      <c r="AB12" s="161">
        <v>0</v>
      </c>
      <c r="AC12" s="161">
        <v>0</v>
      </c>
      <c r="AD12" s="161">
        <v>0</v>
      </c>
      <c r="AE12" s="161">
        <v>0</v>
      </c>
      <c r="AF12" s="158" t="s">
        <v>102</v>
      </c>
      <c r="AG12" s="158" t="s">
        <v>114</v>
      </c>
      <c r="AH12" s="158" t="s">
        <v>363</v>
      </c>
      <c r="AJ12" s="158" t="s">
        <v>347</v>
      </c>
      <c r="AK12" s="158" t="s">
        <v>364</v>
      </c>
      <c r="AL12" s="161">
        <v>1000</v>
      </c>
      <c r="AM12" s="161">
        <v>862500</v>
      </c>
      <c r="AN12" s="158" t="s">
        <v>349</v>
      </c>
      <c r="AO12" s="158" t="s">
        <v>108</v>
      </c>
      <c r="AP12" s="158" t="s">
        <v>502</v>
      </c>
      <c r="AQ12" s="158" t="s">
        <v>503</v>
      </c>
      <c r="AR12" s="161">
        <v>863500</v>
      </c>
      <c r="AS12" s="162">
        <v>0.15</v>
      </c>
      <c r="AT12" s="162">
        <f t="shared" si="0"/>
        <v>1295.25</v>
      </c>
    </row>
    <row r="13" spans="1:46" s="158" customFormat="1" x14ac:dyDescent="0.25">
      <c r="A13" t="s">
        <v>92</v>
      </c>
      <c r="B13" t="s">
        <v>365</v>
      </c>
      <c r="C13" s="168" t="s">
        <v>365</v>
      </c>
      <c r="D13" s="168" t="s">
        <v>366</v>
      </c>
      <c r="E13" s="168" t="s">
        <v>119</v>
      </c>
      <c r="H13" s="168" t="s">
        <v>96</v>
      </c>
      <c r="I13" s="168"/>
      <c r="J13" s="168" t="s">
        <v>367</v>
      </c>
      <c r="K13" s="168" t="s">
        <v>98</v>
      </c>
      <c r="N13" s="158" t="s">
        <v>99</v>
      </c>
      <c r="O13" s="158" t="s">
        <v>99</v>
      </c>
      <c r="P13" s="158" t="s">
        <v>100</v>
      </c>
      <c r="Q13" s="158" t="s">
        <v>101</v>
      </c>
      <c r="R13" s="161">
        <v>2268210</v>
      </c>
      <c r="S13" s="161">
        <v>2268210</v>
      </c>
      <c r="T13" s="161">
        <v>0</v>
      </c>
      <c r="U13" s="161">
        <v>0</v>
      </c>
      <c r="V13" s="161">
        <v>0</v>
      </c>
      <c r="W13" s="161">
        <v>0</v>
      </c>
      <c r="X13" s="161">
        <v>0</v>
      </c>
      <c r="Y13" s="161">
        <v>0</v>
      </c>
      <c r="Z13" s="161">
        <v>0</v>
      </c>
      <c r="AA13" s="161">
        <v>0</v>
      </c>
      <c r="AB13" s="161">
        <v>0</v>
      </c>
      <c r="AC13" s="161">
        <v>0</v>
      </c>
      <c r="AD13" s="161">
        <v>0</v>
      </c>
      <c r="AE13" s="161">
        <v>0</v>
      </c>
      <c r="AF13" s="158" t="s">
        <v>102</v>
      </c>
      <c r="AG13" s="158" t="s">
        <v>114</v>
      </c>
      <c r="AH13" s="158" t="s">
        <v>368</v>
      </c>
      <c r="AJ13" s="158" t="s">
        <v>105</v>
      </c>
      <c r="AK13" s="158" t="s">
        <v>369</v>
      </c>
      <c r="AL13" s="161">
        <v>1179210</v>
      </c>
      <c r="AM13" s="161">
        <v>1089000</v>
      </c>
      <c r="AN13" s="158" t="s">
        <v>107</v>
      </c>
      <c r="AO13" s="158" t="s">
        <v>108</v>
      </c>
      <c r="AP13" s="158" t="s">
        <v>502</v>
      </c>
      <c r="AQ13" s="158" t="s">
        <v>503</v>
      </c>
      <c r="AR13" s="161">
        <v>2268210</v>
      </c>
      <c r="AS13" s="162">
        <v>0.15</v>
      </c>
      <c r="AT13" s="162">
        <f t="shared" si="0"/>
        <v>3402.3149999999996</v>
      </c>
    </row>
    <row r="14" spans="1:46" s="158" customFormat="1" x14ac:dyDescent="0.25">
      <c r="A14" t="s">
        <v>92</v>
      </c>
      <c r="B14" t="s">
        <v>381</v>
      </c>
      <c r="C14" s="168" t="s">
        <v>381</v>
      </c>
      <c r="D14" s="168" t="s">
        <v>382</v>
      </c>
      <c r="E14" s="168" t="s">
        <v>112</v>
      </c>
      <c r="H14" s="168" t="s">
        <v>96</v>
      </c>
      <c r="I14" s="168"/>
      <c r="J14" s="168" t="s">
        <v>97</v>
      </c>
      <c r="K14" s="168" t="s">
        <v>98</v>
      </c>
      <c r="N14" s="158" t="s">
        <v>99</v>
      </c>
      <c r="O14" s="158" t="s">
        <v>99</v>
      </c>
      <c r="P14" s="158" t="s">
        <v>100</v>
      </c>
      <c r="Q14" s="158" t="s">
        <v>101</v>
      </c>
      <c r="R14" s="161">
        <v>4300000</v>
      </c>
      <c r="S14" s="161">
        <v>4300000</v>
      </c>
      <c r="T14" s="161">
        <v>0</v>
      </c>
      <c r="U14" s="161">
        <v>0</v>
      </c>
      <c r="V14" s="161">
        <v>0</v>
      </c>
      <c r="W14" s="161">
        <v>0</v>
      </c>
      <c r="X14" s="161">
        <v>0</v>
      </c>
      <c r="Y14" s="161">
        <v>0</v>
      </c>
      <c r="Z14" s="161">
        <v>0</v>
      </c>
      <c r="AA14" s="161">
        <v>0</v>
      </c>
      <c r="AB14" s="161">
        <v>0</v>
      </c>
      <c r="AC14" s="161">
        <v>0</v>
      </c>
      <c r="AD14" s="161">
        <v>0</v>
      </c>
      <c r="AE14" s="161">
        <v>0</v>
      </c>
      <c r="AF14" s="158" t="s">
        <v>102</v>
      </c>
      <c r="AG14" s="158" t="s">
        <v>383</v>
      </c>
      <c r="AH14" s="158" t="s">
        <v>384</v>
      </c>
      <c r="AI14" s="158" t="s">
        <v>385</v>
      </c>
      <c r="AJ14" s="158" t="s">
        <v>105</v>
      </c>
      <c r="AK14" s="158" t="s">
        <v>386</v>
      </c>
      <c r="AL14" s="161">
        <v>817870</v>
      </c>
      <c r="AM14" s="161">
        <v>3482130</v>
      </c>
      <c r="AN14" s="158" t="s">
        <v>107</v>
      </c>
      <c r="AO14" s="158" t="s">
        <v>108</v>
      </c>
      <c r="AP14" s="158" t="s">
        <v>502</v>
      </c>
      <c r="AQ14" s="158" t="s">
        <v>503</v>
      </c>
      <c r="AR14" s="161">
        <v>4300000</v>
      </c>
      <c r="AS14" s="162">
        <v>0.15</v>
      </c>
      <c r="AT14" s="162">
        <f t="shared" si="0"/>
        <v>6450</v>
      </c>
    </row>
    <row r="15" spans="1:46" customFormat="1" x14ac:dyDescent="0.25">
      <c r="A15" t="s">
        <v>92</v>
      </c>
      <c r="B15" t="s">
        <v>387</v>
      </c>
      <c r="C15" t="s">
        <v>387</v>
      </c>
      <c r="D15" t="s">
        <v>388</v>
      </c>
      <c r="E15" t="s">
        <v>112</v>
      </c>
      <c r="H15" t="s">
        <v>389</v>
      </c>
      <c r="J15" t="s">
        <v>390</v>
      </c>
      <c r="K15" t="s">
        <v>161</v>
      </c>
      <c r="N15" t="s">
        <v>123</v>
      </c>
      <c r="O15" t="s">
        <v>124</v>
      </c>
      <c r="P15" t="s">
        <v>162</v>
      </c>
      <c r="Q15" t="s">
        <v>101</v>
      </c>
      <c r="R15" s="18">
        <v>1700000</v>
      </c>
      <c r="S15" s="18">
        <v>1700000</v>
      </c>
      <c r="T15" s="18">
        <v>0</v>
      </c>
      <c r="U15" s="18">
        <v>0</v>
      </c>
      <c r="V15" s="18">
        <v>0</v>
      </c>
      <c r="W15" s="18">
        <v>0</v>
      </c>
      <c r="X15" s="18">
        <v>0</v>
      </c>
      <c r="Y15" s="18">
        <v>0</v>
      </c>
      <c r="Z15" s="18">
        <v>0</v>
      </c>
      <c r="AA15" s="18">
        <v>0</v>
      </c>
      <c r="AB15" s="18">
        <v>0</v>
      </c>
      <c r="AC15" s="18">
        <v>0</v>
      </c>
      <c r="AD15" s="18">
        <v>0</v>
      </c>
      <c r="AE15" s="18">
        <v>0</v>
      </c>
      <c r="AF15" t="s">
        <v>102</v>
      </c>
      <c r="AG15" t="s">
        <v>391</v>
      </c>
      <c r="AH15" t="s">
        <v>392</v>
      </c>
      <c r="AJ15" t="s">
        <v>393</v>
      </c>
      <c r="AK15" t="s">
        <v>394</v>
      </c>
      <c r="AL15" s="18">
        <v>303500</v>
      </c>
      <c r="AM15" s="18">
        <v>1396500</v>
      </c>
      <c r="AN15" t="s">
        <v>395</v>
      </c>
      <c r="AO15" t="s">
        <v>108</v>
      </c>
      <c r="AP15" t="s">
        <v>502</v>
      </c>
      <c r="AQ15" t="s">
        <v>503</v>
      </c>
      <c r="AR15" s="18">
        <v>1700000</v>
      </c>
      <c r="AS15" s="105">
        <v>0.15</v>
      </c>
      <c r="AT15" s="105">
        <f t="shared" si="0"/>
        <v>2550</v>
      </c>
    </row>
    <row r="16" spans="1:46" customFormat="1" x14ac:dyDescent="0.25">
      <c r="A16" t="s">
        <v>92</v>
      </c>
      <c r="B16" t="s">
        <v>396</v>
      </c>
      <c r="C16" t="s">
        <v>396</v>
      </c>
      <c r="D16" t="s">
        <v>351</v>
      </c>
      <c r="E16" t="s">
        <v>112</v>
      </c>
      <c r="H16" t="s">
        <v>120</v>
      </c>
      <c r="J16" t="s">
        <v>121</v>
      </c>
      <c r="K16" t="s">
        <v>122</v>
      </c>
      <c r="N16" t="s">
        <v>123</v>
      </c>
      <c r="O16" t="s">
        <v>124</v>
      </c>
      <c r="P16" t="s">
        <v>125</v>
      </c>
      <c r="Q16" t="s">
        <v>101</v>
      </c>
      <c r="R16" s="18">
        <v>3700000</v>
      </c>
      <c r="S16" s="18">
        <v>3700000</v>
      </c>
      <c r="T16" s="18">
        <v>0</v>
      </c>
      <c r="U16" s="18">
        <v>0</v>
      </c>
      <c r="V16" s="18">
        <v>0</v>
      </c>
      <c r="W16" s="18">
        <v>0</v>
      </c>
      <c r="X16" s="18">
        <v>0</v>
      </c>
      <c r="Y16" s="18">
        <v>0</v>
      </c>
      <c r="Z16" s="18">
        <v>0</v>
      </c>
      <c r="AA16" s="18">
        <v>0</v>
      </c>
      <c r="AB16" s="18">
        <v>0</v>
      </c>
      <c r="AC16" s="18">
        <v>0</v>
      </c>
      <c r="AD16" s="18">
        <v>0</v>
      </c>
      <c r="AE16" s="18">
        <v>0</v>
      </c>
      <c r="AF16" t="s">
        <v>102</v>
      </c>
      <c r="AG16" t="s">
        <v>397</v>
      </c>
      <c r="AH16" t="s">
        <v>398</v>
      </c>
      <c r="AJ16" t="s">
        <v>399</v>
      </c>
      <c r="AK16" t="s">
        <v>400</v>
      </c>
      <c r="AL16" s="18">
        <v>575000</v>
      </c>
      <c r="AM16" s="18">
        <v>3125000</v>
      </c>
      <c r="AN16" t="s">
        <v>130</v>
      </c>
      <c r="AO16" t="s">
        <v>108</v>
      </c>
      <c r="AP16" t="s">
        <v>502</v>
      </c>
      <c r="AQ16" t="s">
        <v>503</v>
      </c>
      <c r="AR16" s="18">
        <v>3700000</v>
      </c>
      <c r="AS16" s="105">
        <v>0.15</v>
      </c>
      <c r="AT16" s="105">
        <f t="shared" si="0"/>
        <v>5550</v>
      </c>
    </row>
    <row r="17" spans="1:46" customFormat="1" x14ac:dyDescent="0.25">
      <c r="A17" t="s">
        <v>92</v>
      </c>
      <c r="B17" t="s">
        <v>401</v>
      </c>
      <c r="C17" t="s">
        <v>401</v>
      </c>
      <c r="D17" t="s">
        <v>312</v>
      </c>
      <c r="E17" t="s">
        <v>112</v>
      </c>
      <c r="H17" t="s">
        <v>402</v>
      </c>
      <c r="K17" t="s">
        <v>403</v>
      </c>
      <c r="N17" t="s">
        <v>404</v>
      </c>
      <c r="O17" t="s">
        <v>124</v>
      </c>
      <c r="P17" t="s">
        <v>405</v>
      </c>
      <c r="Q17" t="s">
        <v>101</v>
      </c>
      <c r="R17" s="18">
        <v>4071440</v>
      </c>
      <c r="S17" s="18">
        <v>4071440</v>
      </c>
      <c r="T17" s="18">
        <v>0</v>
      </c>
      <c r="U17" s="18">
        <v>0</v>
      </c>
      <c r="V17" s="18">
        <v>0</v>
      </c>
      <c r="W17" s="18">
        <v>0</v>
      </c>
      <c r="X17" s="18">
        <v>0</v>
      </c>
      <c r="Y17" s="18">
        <v>0</v>
      </c>
      <c r="Z17" s="18">
        <v>0</v>
      </c>
      <c r="AA17" s="18">
        <v>0</v>
      </c>
      <c r="AB17" s="18">
        <v>0</v>
      </c>
      <c r="AC17" s="18">
        <v>0</v>
      </c>
      <c r="AD17" s="18">
        <v>0</v>
      </c>
      <c r="AE17" s="18">
        <v>0</v>
      </c>
      <c r="AF17" t="s">
        <v>102</v>
      </c>
      <c r="AG17" t="s">
        <v>406</v>
      </c>
      <c r="AH17" t="s">
        <v>407</v>
      </c>
      <c r="AI17" t="s">
        <v>408</v>
      </c>
      <c r="AJ17" t="s">
        <v>409</v>
      </c>
      <c r="AK17" t="s">
        <v>410</v>
      </c>
      <c r="AL17" s="18">
        <v>1000</v>
      </c>
      <c r="AM17" s="18">
        <v>4070440</v>
      </c>
      <c r="AN17" t="s">
        <v>411</v>
      </c>
      <c r="AO17" t="s">
        <v>108</v>
      </c>
      <c r="AP17" t="s">
        <v>502</v>
      </c>
      <c r="AQ17" t="s">
        <v>503</v>
      </c>
      <c r="AR17" s="18">
        <v>4071440</v>
      </c>
      <c r="AS17" s="105">
        <v>0.15</v>
      </c>
      <c r="AT17" s="105">
        <f t="shared" si="0"/>
        <v>6107.16</v>
      </c>
    </row>
    <row r="18" spans="1:46" customFormat="1" x14ac:dyDescent="0.25">
      <c r="A18" t="s">
        <v>92</v>
      </c>
      <c r="B18" t="s">
        <v>412</v>
      </c>
      <c r="C18" t="s">
        <v>412</v>
      </c>
      <c r="D18" t="s">
        <v>413</v>
      </c>
      <c r="E18" t="s">
        <v>119</v>
      </c>
      <c r="H18" t="s">
        <v>414</v>
      </c>
      <c r="J18" t="s">
        <v>189</v>
      </c>
      <c r="K18" t="s">
        <v>179</v>
      </c>
      <c r="N18" t="s">
        <v>123</v>
      </c>
      <c r="O18" t="s">
        <v>124</v>
      </c>
      <c r="P18" t="s">
        <v>180</v>
      </c>
      <c r="Q18" t="s">
        <v>101</v>
      </c>
      <c r="R18" s="18">
        <v>5650000</v>
      </c>
      <c r="S18" s="18">
        <v>5650000</v>
      </c>
      <c r="T18" s="18">
        <v>0</v>
      </c>
      <c r="U18" s="18">
        <v>0</v>
      </c>
      <c r="V18" s="18">
        <v>0</v>
      </c>
      <c r="W18" s="18">
        <v>0</v>
      </c>
      <c r="X18" s="18">
        <v>0</v>
      </c>
      <c r="Y18" s="18">
        <v>0</v>
      </c>
      <c r="Z18" s="18">
        <v>0</v>
      </c>
      <c r="AA18" s="18">
        <v>0</v>
      </c>
      <c r="AB18" s="18">
        <v>0</v>
      </c>
      <c r="AC18" s="18">
        <v>0</v>
      </c>
      <c r="AD18" s="18">
        <v>0</v>
      </c>
      <c r="AE18" s="18">
        <v>0</v>
      </c>
      <c r="AF18" t="s">
        <v>102</v>
      </c>
      <c r="AG18" t="s">
        <v>415</v>
      </c>
      <c r="AH18" t="s">
        <v>416</v>
      </c>
      <c r="AJ18" t="s">
        <v>417</v>
      </c>
      <c r="AK18" t="s">
        <v>418</v>
      </c>
      <c r="AL18" s="18">
        <v>3759500</v>
      </c>
      <c r="AM18" s="18">
        <v>1890500</v>
      </c>
      <c r="AN18" t="s">
        <v>419</v>
      </c>
      <c r="AO18" t="s">
        <v>108</v>
      </c>
      <c r="AP18" t="s">
        <v>502</v>
      </c>
      <c r="AQ18" t="s">
        <v>503</v>
      </c>
      <c r="AR18" s="18">
        <v>5650000</v>
      </c>
      <c r="AS18" s="105">
        <v>0.15</v>
      </c>
      <c r="AT18" s="105">
        <f t="shared" si="0"/>
        <v>8475</v>
      </c>
    </row>
    <row r="19" spans="1:46" s="158" customFormat="1" x14ac:dyDescent="0.25">
      <c r="A19" t="s">
        <v>92</v>
      </c>
      <c r="B19" t="s">
        <v>431</v>
      </c>
      <c r="C19" s="168" t="s">
        <v>431</v>
      </c>
      <c r="D19" s="168" t="s">
        <v>187</v>
      </c>
      <c r="E19" s="168" t="s">
        <v>211</v>
      </c>
      <c r="H19" s="168" t="s">
        <v>432</v>
      </c>
      <c r="I19" s="168"/>
      <c r="J19" s="168" t="s">
        <v>261</v>
      </c>
      <c r="K19" s="168" t="s">
        <v>98</v>
      </c>
      <c r="N19" s="158" t="s">
        <v>99</v>
      </c>
      <c r="O19" s="158" t="s">
        <v>99</v>
      </c>
      <c r="P19" s="158" t="s">
        <v>100</v>
      </c>
      <c r="Q19" s="158" t="s">
        <v>101</v>
      </c>
      <c r="R19" s="161">
        <v>63500000</v>
      </c>
      <c r="S19" s="161">
        <v>63500000</v>
      </c>
      <c r="T19" s="161">
        <v>0</v>
      </c>
      <c r="U19" s="161">
        <v>0</v>
      </c>
      <c r="V19" s="161">
        <v>0</v>
      </c>
      <c r="W19" s="161">
        <v>0</v>
      </c>
      <c r="X19" s="161">
        <v>0</v>
      </c>
      <c r="Y19" s="161">
        <v>0</v>
      </c>
      <c r="Z19" s="161">
        <v>0</v>
      </c>
      <c r="AA19" s="161">
        <v>0</v>
      </c>
      <c r="AB19" s="161">
        <v>0</v>
      </c>
      <c r="AC19" s="161">
        <v>0</v>
      </c>
      <c r="AD19" s="161">
        <v>0</v>
      </c>
      <c r="AE19" s="161">
        <v>0</v>
      </c>
      <c r="AF19" s="158" t="s">
        <v>102</v>
      </c>
      <c r="AG19" s="158" t="s">
        <v>433</v>
      </c>
      <c r="AH19" s="158" t="s">
        <v>434</v>
      </c>
      <c r="AJ19" s="158" t="s">
        <v>435</v>
      </c>
      <c r="AK19" s="158" t="s">
        <v>436</v>
      </c>
      <c r="AL19" s="161">
        <v>52256120</v>
      </c>
      <c r="AM19" s="161">
        <v>11243880</v>
      </c>
      <c r="AN19" s="158" t="s">
        <v>107</v>
      </c>
      <c r="AO19" s="158" t="s">
        <v>108</v>
      </c>
      <c r="AP19" s="158" t="s">
        <v>502</v>
      </c>
      <c r="AQ19" s="158" t="s">
        <v>503</v>
      </c>
      <c r="AR19" s="161">
        <v>63500000</v>
      </c>
      <c r="AS19" s="162">
        <v>0.15</v>
      </c>
      <c r="AT19" s="162">
        <f t="shared" si="0"/>
        <v>95250</v>
      </c>
    </row>
    <row r="20" spans="1:46" customFormat="1" x14ac:dyDescent="0.25">
      <c r="A20" t="s">
        <v>92</v>
      </c>
      <c r="B20" t="s">
        <v>437</v>
      </c>
      <c r="C20" t="s">
        <v>437</v>
      </c>
      <c r="D20" t="s">
        <v>216</v>
      </c>
      <c r="E20" t="s">
        <v>95</v>
      </c>
      <c r="H20" t="s">
        <v>438</v>
      </c>
      <c r="J20" t="s">
        <v>439</v>
      </c>
      <c r="K20" t="s">
        <v>440</v>
      </c>
      <c r="N20" t="s">
        <v>123</v>
      </c>
      <c r="O20" t="s">
        <v>124</v>
      </c>
      <c r="P20" t="s">
        <v>441</v>
      </c>
      <c r="Q20" t="s">
        <v>101</v>
      </c>
      <c r="R20" s="18">
        <v>16200000</v>
      </c>
      <c r="S20" s="18">
        <v>16200000</v>
      </c>
      <c r="T20" s="18">
        <v>0</v>
      </c>
      <c r="U20" s="18">
        <v>0</v>
      </c>
      <c r="V20" s="18">
        <v>0</v>
      </c>
      <c r="W20" s="18">
        <v>0</v>
      </c>
      <c r="X20" s="18">
        <v>0</v>
      </c>
      <c r="Y20" s="18">
        <v>0</v>
      </c>
      <c r="Z20" s="18">
        <v>0</v>
      </c>
      <c r="AA20" s="18">
        <v>0</v>
      </c>
      <c r="AB20" s="18">
        <v>0</v>
      </c>
      <c r="AC20" s="18">
        <v>0</v>
      </c>
      <c r="AD20" s="18">
        <v>0</v>
      </c>
      <c r="AE20" s="18">
        <v>0</v>
      </c>
      <c r="AF20" t="s">
        <v>102</v>
      </c>
      <c r="AG20" t="s">
        <v>442</v>
      </c>
      <c r="AH20" t="s">
        <v>443</v>
      </c>
      <c r="AJ20" t="s">
        <v>444</v>
      </c>
      <c r="AK20" t="s">
        <v>445</v>
      </c>
      <c r="AL20" s="18">
        <v>9517370</v>
      </c>
      <c r="AM20" s="18">
        <v>6682630</v>
      </c>
      <c r="AN20" t="s">
        <v>446</v>
      </c>
      <c r="AO20" t="s">
        <v>108</v>
      </c>
      <c r="AP20" t="s">
        <v>502</v>
      </c>
      <c r="AQ20" t="s">
        <v>503</v>
      </c>
      <c r="AR20" s="18">
        <v>16200000</v>
      </c>
      <c r="AS20" s="105">
        <v>0.15</v>
      </c>
      <c r="AT20" s="105">
        <f t="shared" si="0"/>
        <v>24300</v>
      </c>
    </row>
    <row r="21" spans="1:46" s="158" customFormat="1" x14ac:dyDescent="0.25">
      <c r="A21" t="s">
        <v>92</v>
      </c>
      <c r="B21" t="s">
        <v>447</v>
      </c>
      <c r="C21" s="168" t="s">
        <v>447</v>
      </c>
      <c r="D21" s="168" t="s">
        <v>448</v>
      </c>
      <c r="E21" s="168" t="s">
        <v>119</v>
      </c>
      <c r="H21" s="168" t="s">
        <v>96</v>
      </c>
      <c r="I21" s="168"/>
      <c r="J21" s="168" t="s">
        <v>97</v>
      </c>
      <c r="K21" s="168" t="s">
        <v>98</v>
      </c>
      <c r="N21" s="158" t="s">
        <v>99</v>
      </c>
      <c r="O21" s="158" t="s">
        <v>99</v>
      </c>
      <c r="P21" s="158" t="s">
        <v>100</v>
      </c>
      <c r="Q21" s="158" t="s">
        <v>101</v>
      </c>
      <c r="R21" s="161">
        <v>20000000</v>
      </c>
      <c r="S21" s="161">
        <v>20000000</v>
      </c>
      <c r="T21" s="161">
        <v>0</v>
      </c>
      <c r="U21" s="161">
        <v>0</v>
      </c>
      <c r="V21" s="161">
        <v>0</v>
      </c>
      <c r="W21" s="161">
        <v>0</v>
      </c>
      <c r="X21" s="161">
        <v>0</v>
      </c>
      <c r="Y21" s="161">
        <v>0</v>
      </c>
      <c r="Z21" s="161">
        <v>0</v>
      </c>
      <c r="AA21" s="161">
        <v>0</v>
      </c>
      <c r="AB21" s="161">
        <v>0</v>
      </c>
      <c r="AC21" s="161">
        <v>0</v>
      </c>
      <c r="AD21" s="161">
        <v>0</v>
      </c>
      <c r="AE21" s="161">
        <v>0</v>
      </c>
      <c r="AF21" s="158" t="s">
        <v>102</v>
      </c>
      <c r="AG21" s="158" t="s">
        <v>449</v>
      </c>
      <c r="AH21" s="158" t="s">
        <v>450</v>
      </c>
      <c r="AI21" s="158" t="s">
        <v>451</v>
      </c>
      <c r="AJ21" s="158" t="s">
        <v>105</v>
      </c>
      <c r="AK21" s="158" t="s">
        <v>452</v>
      </c>
      <c r="AL21" s="161">
        <v>8045000</v>
      </c>
      <c r="AM21" s="161">
        <v>11955000</v>
      </c>
      <c r="AN21" s="158" t="s">
        <v>107</v>
      </c>
      <c r="AO21" s="158" t="s">
        <v>108</v>
      </c>
      <c r="AP21" s="158" t="s">
        <v>502</v>
      </c>
      <c r="AQ21" s="158" t="s">
        <v>503</v>
      </c>
      <c r="AR21" s="161">
        <v>20000000</v>
      </c>
      <c r="AS21" s="162">
        <v>0.15</v>
      </c>
      <c r="AT21" s="162">
        <f t="shared" si="0"/>
        <v>30000</v>
      </c>
    </row>
    <row r="22" spans="1:46" s="158" customFormat="1" x14ac:dyDescent="0.25">
      <c r="A22" t="s">
        <v>92</v>
      </c>
      <c r="B22" t="s">
        <v>453</v>
      </c>
      <c r="C22" s="168" t="s">
        <v>453</v>
      </c>
      <c r="D22" s="168" t="s">
        <v>454</v>
      </c>
      <c r="E22" s="168" t="s">
        <v>119</v>
      </c>
      <c r="H22" s="168" t="s">
        <v>96</v>
      </c>
      <c r="I22" s="168"/>
      <c r="J22" s="168" t="s">
        <v>97</v>
      </c>
      <c r="K22" s="168" t="s">
        <v>98</v>
      </c>
      <c r="N22" s="158" t="s">
        <v>99</v>
      </c>
      <c r="O22" s="158" t="s">
        <v>99</v>
      </c>
      <c r="P22" s="158" t="s">
        <v>100</v>
      </c>
      <c r="Q22" s="158" t="s">
        <v>101</v>
      </c>
      <c r="R22" s="161">
        <v>6821380</v>
      </c>
      <c r="S22" s="161">
        <v>6821380</v>
      </c>
      <c r="T22" s="161">
        <v>0</v>
      </c>
      <c r="U22" s="161">
        <v>0</v>
      </c>
      <c r="V22" s="161">
        <v>0</v>
      </c>
      <c r="W22" s="161">
        <v>0</v>
      </c>
      <c r="X22" s="161">
        <v>0</v>
      </c>
      <c r="Y22" s="161">
        <v>0</v>
      </c>
      <c r="Z22" s="161">
        <v>0</v>
      </c>
      <c r="AA22" s="161">
        <v>0</v>
      </c>
      <c r="AB22" s="161">
        <v>0</v>
      </c>
      <c r="AC22" s="161">
        <v>0</v>
      </c>
      <c r="AD22" s="161">
        <v>0</v>
      </c>
      <c r="AE22" s="161">
        <v>0</v>
      </c>
      <c r="AF22" s="158" t="s">
        <v>102</v>
      </c>
      <c r="AG22" s="158" t="s">
        <v>455</v>
      </c>
      <c r="AH22" s="158" t="s">
        <v>456</v>
      </c>
      <c r="AJ22" s="158" t="s">
        <v>105</v>
      </c>
      <c r="AK22" s="158" t="s">
        <v>457</v>
      </c>
      <c r="AL22" s="161">
        <v>10000</v>
      </c>
      <c r="AM22" s="161">
        <v>6811380</v>
      </c>
      <c r="AN22" s="158" t="s">
        <v>107</v>
      </c>
      <c r="AO22" s="158" t="s">
        <v>108</v>
      </c>
      <c r="AP22" s="158" t="s">
        <v>502</v>
      </c>
      <c r="AQ22" s="158" t="s">
        <v>503</v>
      </c>
      <c r="AR22" s="161">
        <v>6821380</v>
      </c>
      <c r="AS22" s="162">
        <v>0.15</v>
      </c>
      <c r="AT22" s="162">
        <f t="shared" si="0"/>
        <v>10232.07</v>
      </c>
    </row>
    <row r="23" spans="1:46" s="158" customFormat="1" x14ac:dyDescent="0.25">
      <c r="A23" t="s">
        <v>92</v>
      </c>
      <c r="B23" t="s">
        <v>458</v>
      </c>
      <c r="C23" s="168" t="s">
        <v>458</v>
      </c>
      <c r="D23" s="168" t="s">
        <v>459</v>
      </c>
      <c r="E23" s="168" t="s">
        <v>119</v>
      </c>
      <c r="H23" s="168" t="s">
        <v>96</v>
      </c>
      <c r="I23" s="168"/>
      <c r="J23" s="168" t="s">
        <v>97</v>
      </c>
      <c r="K23" s="168" t="s">
        <v>98</v>
      </c>
      <c r="N23" s="158" t="s">
        <v>99</v>
      </c>
      <c r="O23" s="158" t="s">
        <v>99</v>
      </c>
      <c r="P23" s="158" t="s">
        <v>100</v>
      </c>
      <c r="Q23" s="158" t="s">
        <v>101</v>
      </c>
      <c r="R23" s="161">
        <v>14716400</v>
      </c>
      <c r="S23" s="161">
        <v>14716400</v>
      </c>
      <c r="T23" s="161">
        <v>0</v>
      </c>
      <c r="U23" s="161">
        <v>0</v>
      </c>
      <c r="V23" s="161">
        <v>0</v>
      </c>
      <c r="W23" s="161">
        <v>0</v>
      </c>
      <c r="X23" s="161">
        <v>0</v>
      </c>
      <c r="Y23" s="161">
        <v>0</v>
      </c>
      <c r="Z23" s="161">
        <v>0</v>
      </c>
      <c r="AA23" s="161">
        <v>0</v>
      </c>
      <c r="AB23" s="161">
        <v>0</v>
      </c>
      <c r="AC23" s="161">
        <v>0</v>
      </c>
      <c r="AD23" s="161">
        <v>0</v>
      </c>
      <c r="AE23" s="161">
        <v>0</v>
      </c>
      <c r="AF23" s="158" t="s">
        <v>102</v>
      </c>
      <c r="AG23" s="158" t="s">
        <v>449</v>
      </c>
      <c r="AH23" s="158" t="s">
        <v>460</v>
      </c>
      <c r="AJ23" s="158" t="s">
        <v>105</v>
      </c>
      <c r="AK23" s="158" t="s">
        <v>461</v>
      </c>
      <c r="AL23" s="161">
        <v>6386650</v>
      </c>
      <c r="AM23" s="161">
        <v>8329750</v>
      </c>
      <c r="AN23" s="158" t="s">
        <v>107</v>
      </c>
      <c r="AO23" s="158" t="s">
        <v>108</v>
      </c>
      <c r="AP23" s="158" t="s">
        <v>502</v>
      </c>
      <c r="AQ23" s="158" t="s">
        <v>503</v>
      </c>
      <c r="AR23" s="161">
        <v>14716400</v>
      </c>
      <c r="AS23" s="162">
        <v>0.15</v>
      </c>
      <c r="AT23" s="162">
        <f t="shared" si="0"/>
        <v>22074.6</v>
      </c>
    </row>
    <row r="24" spans="1:46" customFormat="1" x14ac:dyDescent="0.25">
      <c r="A24" t="s">
        <v>92</v>
      </c>
      <c r="B24" t="s">
        <v>462</v>
      </c>
      <c r="C24" t="s">
        <v>462</v>
      </c>
      <c r="D24" t="s">
        <v>463</v>
      </c>
      <c r="E24" t="s">
        <v>119</v>
      </c>
      <c r="H24" t="s">
        <v>464</v>
      </c>
      <c r="K24" t="s">
        <v>465</v>
      </c>
      <c r="N24" t="s">
        <v>466</v>
      </c>
      <c r="O24" t="s">
        <v>220</v>
      </c>
      <c r="P24" t="s">
        <v>467</v>
      </c>
      <c r="Q24" t="s">
        <v>101</v>
      </c>
      <c r="R24" s="18">
        <v>1820000</v>
      </c>
      <c r="S24" s="18">
        <v>1820000</v>
      </c>
      <c r="T24" s="18">
        <v>0</v>
      </c>
      <c r="U24" s="18">
        <v>0</v>
      </c>
      <c r="V24" s="18">
        <v>0</v>
      </c>
      <c r="W24" s="18">
        <v>0</v>
      </c>
      <c r="X24" s="18">
        <v>0</v>
      </c>
      <c r="Y24" s="18">
        <v>0</v>
      </c>
      <c r="Z24" s="18">
        <v>0</v>
      </c>
      <c r="AA24" s="18">
        <v>0</v>
      </c>
      <c r="AB24" s="18">
        <v>0</v>
      </c>
      <c r="AC24" s="18">
        <v>0</v>
      </c>
      <c r="AD24" s="18">
        <v>0</v>
      </c>
      <c r="AE24" s="18">
        <v>0</v>
      </c>
      <c r="AF24" t="s">
        <v>102</v>
      </c>
      <c r="AG24" t="s">
        <v>468</v>
      </c>
      <c r="AH24" t="s">
        <v>469</v>
      </c>
      <c r="AJ24" t="s">
        <v>470</v>
      </c>
      <c r="AK24" t="s">
        <v>471</v>
      </c>
      <c r="AL24" s="18">
        <v>633000</v>
      </c>
      <c r="AM24" s="18">
        <v>1187000</v>
      </c>
      <c r="AN24" t="s">
        <v>472</v>
      </c>
      <c r="AO24" t="s">
        <v>108</v>
      </c>
      <c r="AP24" t="s">
        <v>502</v>
      </c>
      <c r="AQ24" t="s">
        <v>503</v>
      </c>
      <c r="AR24" s="18">
        <v>1820000</v>
      </c>
      <c r="AS24" s="105">
        <v>0.15</v>
      </c>
      <c r="AT24" s="105">
        <f t="shared" si="0"/>
        <v>2730</v>
      </c>
    </row>
    <row r="25" spans="1:46" s="158" customFormat="1" x14ac:dyDescent="0.25">
      <c r="A25" t="s">
        <v>92</v>
      </c>
      <c r="B25" t="s">
        <v>93</v>
      </c>
      <c r="C25" s="168" t="s">
        <v>93</v>
      </c>
      <c r="D25" s="168" t="s">
        <v>94</v>
      </c>
      <c r="E25" s="168" t="s">
        <v>95</v>
      </c>
      <c r="H25" s="168" t="s">
        <v>96</v>
      </c>
      <c r="I25" s="168"/>
      <c r="J25" s="168" t="s">
        <v>97</v>
      </c>
      <c r="K25" s="168" t="s">
        <v>98</v>
      </c>
      <c r="N25" s="158" t="s">
        <v>99</v>
      </c>
      <c r="O25" s="158" t="s">
        <v>99</v>
      </c>
      <c r="P25" s="158" t="s">
        <v>100</v>
      </c>
      <c r="Q25" s="158" t="s">
        <v>101</v>
      </c>
      <c r="R25" s="161">
        <v>2564880</v>
      </c>
      <c r="S25" s="161">
        <v>2564880</v>
      </c>
      <c r="T25" s="161">
        <v>0</v>
      </c>
      <c r="U25" s="161">
        <v>0</v>
      </c>
      <c r="V25" s="161">
        <v>0</v>
      </c>
      <c r="W25" s="161">
        <v>0</v>
      </c>
      <c r="X25" s="161">
        <v>0</v>
      </c>
      <c r="Y25" s="161">
        <v>0</v>
      </c>
      <c r="Z25" s="161">
        <v>0</v>
      </c>
      <c r="AA25" s="161">
        <v>0</v>
      </c>
      <c r="AB25" s="161">
        <v>0</v>
      </c>
      <c r="AC25" s="161">
        <v>0</v>
      </c>
      <c r="AD25" s="161">
        <v>0</v>
      </c>
      <c r="AE25" s="161">
        <v>0</v>
      </c>
      <c r="AF25" s="158" t="s">
        <v>102</v>
      </c>
      <c r="AG25" s="158" t="s">
        <v>103</v>
      </c>
      <c r="AH25" s="158" t="s">
        <v>104</v>
      </c>
      <c r="AJ25" s="158" t="s">
        <v>105</v>
      </c>
      <c r="AK25" s="158" t="s">
        <v>106</v>
      </c>
      <c r="AL25" s="161">
        <v>789880</v>
      </c>
      <c r="AM25" s="161">
        <v>1775000</v>
      </c>
      <c r="AN25" s="158" t="s">
        <v>107</v>
      </c>
      <c r="AO25" s="158" t="s">
        <v>108</v>
      </c>
      <c r="AP25" s="158" t="s">
        <v>502</v>
      </c>
      <c r="AQ25" s="158" t="s">
        <v>503</v>
      </c>
      <c r="AR25" s="161">
        <v>2564880</v>
      </c>
      <c r="AS25" s="162">
        <v>0.15</v>
      </c>
      <c r="AT25" s="162">
        <f t="shared" si="0"/>
        <v>3847.3199999999997</v>
      </c>
    </row>
    <row r="26" spans="1:46" s="158" customFormat="1" x14ac:dyDescent="0.25">
      <c r="A26" t="s">
        <v>92</v>
      </c>
      <c r="B26" t="s">
        <v>110</v>
      </c>
      <c r="C26" s="168" t="s">
        <v>110</v>
      </c>
      <c r="D26" s="168" t="s">
        <v>111</v>
      </c>
      <c r="E26" s="168" t="s">
        <v>112</v>
      </c>
      <c r="G26" s="158" t="s">
        <v>113</v>
      </c>
      <c r="H26" s="168" t="s">
        <v>96</v>
      </c>
      <c r="I26" s="168"/>
      <c r="J26" s="168" t="s">
        <v>97</v>
      </c>
      <c r="K26" s="168" t="s">
        <v>98</v>
      </c>
      <c r="N26" s="158" t="s">
        <v>99</v>
      </c>
      <c r="O26" s="158" t="s">
        <v>99</v>
      </c>
      <c r="P26" s="158" t="s">
        <v>100</v>
      </c>
      <c r="Q26" s="158" t="s">
        <v>101</v>
      </c>
      <c r="R26" s="161">
        <v>2432000</v>
      </c>
      <c r="S26" s="161">
        <v>2432000</v>
      </c>
      <c r="T26" s="161">
        <v>0</v>
      </c>
      <c r="U26" s="161">
        <v>0</v>
      </c>
      <c r="V26" s="161">
        <v>0</v>
      </c>
      <c r="W26" s="161">
        <v>0</v>
      </c>
      <c r="X26" s="161">
        <v>0</v>
      </c>
      <c r="Y26" s="161">
        <v>0</v>
      </c>
      <c r="Z26" s="161">
        <v>0</v>
      </c>
      <c r="AA26" s="161">
        <v>0</v>
      </c>
      <c r="AB26" s="161">
        <v>0</v>
      </c>
      <c r="AC26" s="161">
        <v>0</v>
      </c>
      <c r="AD26" s="161">
        <v>0</v>
      </c>
      <c r="AE26" s="161">
        <v>0</v>
      </c>
      <c r="AF26" s="158" t="s">
        <v>102</v>
      </c>
      <c r="AG26" s="158" t="s">
        <v>114</v>
      </c>
      <c r="AH26" s="158" t="s">
        <v>115</v>
      </c>
      <c r="AJ26" s="158" t="s">
        <v>105</v>
      </c>
      <c r="AK26" s="158" t="s">
        <v>116</v>
      </c>
      <c r="AL26" s="161">
        <v>1182000</v>
      </c>
      <c r="AM26" s="161">
        <v>1250000</v>
      </c>
      <c r="AN26" s="158" t="s">
        <v>107</v>
      </c>
      <c r="AO26" s="158" t="s">
        <v>108</v>
      </c>
      <c r="AP26" s="158" t="s">
        <v>502</v>
      </c>
      <c r="AQ26" s="158" t="s">
        <v>503</v>
      </c>
      <c r="AR26" s="161">
        <v>2432000</v>
      </c>
      <c r="AS26" s="162">
        <v>0.15</v>
      </c>
      <c r="AT26" s="162">
        <f t="shared" si="0"/>
        <v>3648</v>
      </c>
    </row>
    <row r="27" spans="1:46" customFormat="1" x14ac:dyDescent="0.25">
      <c r="A27" t="s">
        <v>92</v>
      </c>
      <c r="B27" t="s">
        <v>117</v>
      </c>
      <c r="C27" t="s">
        <v>117</v>
      </c>
      <c r="D27" t="s">
        <v>118</v>
      </c>
      <c r="E27" t="s">
        <v>119</v>
      </c>
      <c r="H27" t="s">
        <v>120</v>
      </c>
      <c r="J27" t="s">
        <v>121</v>
      </c>
      <c r="K27" t="s">
        <v>122</v>
      </c>
      <c r="N27" t="s">
        <v>123</v>
      </c>
      <c r="O27" t="s">
        <v>124</v>
      </c>
      <c r="P27" t="s">
        <v>125</v>
      </c>
      <c r="Q27" t="s">
        <v>101</v>
      </c>
      <c r="R27" s="18">
        <v>2100000</v>
      </c>
      <c r="S27" s="18">
        <v>2100000</v>
      </c>
      <c r="T27" s="18">
        <v>0</v>
      </c>
      <c r="U27" s="18">
        <v>0</v>
      </c>
      <c r="V27" s="18">
        <v>0</v>
      </c>
      <c r="W27" s="18">
        <v>0</v>
      </c>
      <c r="X27" s="18">
        <v>0</v>
      </c>
      <c r="Y27" s="18">
        <v>0</v>
      </c>
      <c r="Z27" s="18">
        <v>0</v>
      </c>
      <c r="AA27" s="18">
        <v>0</v>
      </c>
      <c r="AB27" s="18">
        <v>0</v>
      </c>
      <c r="AC27" s="18">
        <v>0</v>
      </c>
      <c r="AD27" s="18">
        <v>0</v>
      </c>
      <c r="AE27" s="18">
        <v>0</v>
      </c>
      <c r="AF27" t="s">
        <v>102</v>
      </c>
      <c r="AG27" t="s">
        <v>114</v>
      </c>
      <c r="AH27" t="s">
        <v>126</v>
      </c>
      <c r="AI27" t="s">
        <v>127</v>
      </c>
      <c r="AJ27" t="s">
        <v>128</v>
      </c>
      <c r="AK27" t="s">
        <v>129</v>
      </c>
      <c r="AL27" s="18">
        <v>1475000</v>
      </c>
      <c r="AM27" s="18">
        <v>625000</v>
      </c>
      <c r="AN27" t="s">
        <v>130</v>
      </c>
      <c r="AO27" t="s">
        <v>108</v>
      </c>
      <c r="AP27" t="s">
        <v>502</v>
      </c>
      <c r="AQ27" t="s">
        <v>503</v>
      </c>
      <c r="AR27" s="18">
        <v>2100000</v>
      </c>
      <c r="AS27" s="105">
        <v>0.15</v>
      </c>
      <c r="AT27" s="105">
        <f t="shared" si="0"/>
        <v>3150</v>
      </c>
    </row>
    <row r="28" spans="1:46" customFormat="1" x14ac:dyDescent="0.25">
      <c r="A28" t="s">
        <v>92</v>
      </c>
      <c r="B28" t="s">
        <v>131</v>
      </c>
      <c r="C28" t="s">
        <v>131</v>
      </c>
      <c r="D28" t="s">
        <v>132</v>
      </c>
      <c r="E28" t="s">
        <v>119</v>
      </c>
      <c r="H28" t="s">
        <v>120</v>
      </c>
      <c r="K28" t="s">
        <v>122</v>
      </c>
      <c r="N28" t="s">
        <v>123</v>
      </c>
      <c r="O28" t="s">
        <v>124</v>
      </c>
      <c r="P28" t="s">
        <v>125</v>
      </c>
      <c r="Q28" t="s">
        <v>101</v>
      </c>
      <c r="R28" s="18">
        <v>683630</v>
      </c>
      <c r="S28" s="18">
        <v>683630</v>
      </c>
      <c r="T28" s="18">
        <v>0</v>
      </c>
      <c r="U28" s="18">
        <v>0</v>
      </c>
      <c r="V28" s="18">
        <v>0</v>
      </c>
      <c r="W28" s="18">
        <v>0</v>
      </c>
      <c r="X28" s="18">
        <v>0</v>
      </c>
      <c r="Y28" s="18">
        <v>0</v>
      </c>
      <c r="Z28" s="18">
        <v>0</v>
      </c>
      <c r="AA28" s="18">
        <v>0</v>
      </c>
      <c r="AB28" s="18">
        <v>0</v>
      </c>
      <c r="AC28" s="18">
        <v>0</v>
      </c>
      <c r="AD28" s="18">
        <v>0</v>
      </c>
      <c r="AE28" s="18">
        <v>0</v>
      </c>
      <c r="AF28" t="s">
        <v>102</v>
      </c>
      <c r="AG28" t="s">
        <v>133</v>
      </c>
      <c r="AH28" t="s">
        <v>134</v>
      </c>
      <c r="AI28" t="s">
        <v>135</v>
      </c>
      <c r="AJ28" t="s">
        <v>128</v>
      </c>
      <c r="AK28" t="s">
        <v>129</v>
      </c>
      <c r="AL28" s="18">
        <v>50000</v>
      </c>
      <c r="AM28" s="18">
        <v>633630</v>
      </c>
      <c r="AN28" t="s">
        <v>130</v>
      </c>
      <c r="AO28" t="s">
        <v>108</v>
      </c>
      <c r="AP28" t="s">
        <v>502</v>
      </c>
      <c r="AQ28" t="s">
        <v>503</v>
      </c>
      <c r="AR28" s="18">
        <v>683630</v>
      </c>
      <c r="AS28" s="105">
        <v>0.15</v>
      </c>
      <c r="AT28" s="105">
        <f t="shared" si="0"/>
        <v>1025.4449999999999</v>
      </c>
    </row>
    <row r="29" spans="1:46" customFormat="1" x14ac:dyDescent="0.25">
      <c r="A29" t="s">
        <v>92</v>
      </c>
      <c r="B29" t="s">
        <v>136</v>
      </c>
      <c r="C29" t="s">
        <v>136</v>
      </c>
      <c r="D29" t="s">
        <v>137</v>
      </c>
      <c r="E29" t="s">
        <v>112</v>
      </c>
      <c r="H29" t="s">
        <v>120</v>
      </c>
      <c r="K29" t="s">
        <v>122</v>
      </c>
      <c r="N29" t="s">
        <v>123</v>
      </c>
      <c r="O29" t="s">
        <v>124</v>
      </c>
      <c r="P29" t="s">
        <v>125</v>
      </c>
      <c r="Q29" t="s">
        <v>101</v>
      </c>
      <c r="R29" s="18">
        <v>2550000</v>
      </c>
      <c r="S29" s="18">
        <v>2550000</v>
      </c>
      <c r="T29" s="18">
        <v>0</v>
      </c>
      <c r="U29" s="18">
        <v>0</v>
      </c>
      <c r="V29" s="18">
        <v>0</v>
      </c>
      <c r="W29" s="18">
        <v>0</v>
      </c>
      <c r="X29" s="18">
        <v>0</v>
      </c>
      <c r="Y29" s="18">
        <v>0</v>
      </c>
      <c r="Z29" s="18">
        <v>0</v>
      </c>
      <c r="AA29" s="18">
        <v>0</v>
      </c>
      <c r="AB29" s="18">
        <v>0</v>
      </c>
      <c r="AC29" s="18">
        <v>0</v>
      </c>
      <c r="AD29" s="18">
        <v>0</v>
      </c>
      <c r="AE29" s="18">
        <v>0</v>
      </c>
      <c r="AF29" t="s">
        <v>102</v>
      </c>
      <c r="AG29" t="s">
        <v>133</v>
      </c>
      <c r="AH29" t="s">
        <v>138</v>
      </c>
      <c r="AI29" t="s">
        <v>139</v>
      </c>
      <c r="AJ29" t="s">
        <v>128</v>
      </c>
      <c r="AK29" t="s">
        <v>129</v>
      </c>
      <c r="AL29" s="18">
        <v>50000</v>
      </c>
      <c r="AM29" s="18">
        <v>2500000</v>
      </c>
      <c r="AN29" t="s">
        <v>130</v>
      </c>
      <c r="AO29" t="s">
        <v>108</v>
      </c>
      <c r="AP29" t="s">
        <v>502</v>
      </c>
      <c r="AQ29" t="s">
        <v>503</v>
      </c>
      <c r="AR29" s="18">
        <v>2550000</v>
      </c>
      <c r="AS29" s="105">
        <v>0.15</v>
      </c>
      <c r="AT29" s="105">
        <f t="shared" si="0"/>
        <v>3825</v>
      </c>
    </row>
    <row r="30" spans="1:46" s="158" customFormat="1" x14ac:dyDescent="0.25">
      <c r="A30" t="s">
        <v>92</v>
      </c>
      <c r="B30" t="s">
        <v>140</v>
      </c>
      <c r="C30" s="168" t="s">
        <v>140</v>
      </c>
      <c r="D30" s="168" t="s">
        <v>111</v>
      </c>
      <c r="E30" s="168" t="s">
        <v>112</v>
      </c>
      <c r="G30" s="158" t="s">
        <v>141</v>
      </c>
      <c r="H30" s="168" t="s">
        <v>96</v>
      </c>
      <c r="I30" s="168"/>
      <c r="J30" s="168" t="s">
        <v>97</v>
      </c>
      <c r="K30" s="168" t="s">
        <v>98</v>
      </c>
      <c r="N30" s="158" t="s">
        <v>99</v>
      </c>
      <c r="O30" s="158" t="s">
        <v>99</v>
      </c>
      <c r="P30" s="158" t="s">
        <v>100</v>
      </c>
      <c r="Q30" s="158" t="s">
        <v>101</v>
      </c>
      <c r="R30" s="161">
        <v>2200000</v>
      </c>
      <c r="S30" s="161">
        <v>2200000</v>
      </c>
      <c r="T30" s="161">
        <v>0</v>
      </c>
      <c r="U30" s="161">
        <v>0</v>
      </c>
      <c r="V30" s="161">
        <v>0</v>
      </c>
      <c r="W30" s="161">
        <v>0</v>
      </c>
      <c r="X30" s="161">
        <v>0</v>
      </c>
      <c r="Y30" s="161">
        <v>0</v>
      </c>
      <c r="Z30" s="161">
        <v>0</v>
      </c>
      <c r="AA30" s="161">
        <v>0</v>
      </c>
      <c r="AB30" s="161">
        <v>0</v>
      </c>
      <c r="AC30" s="161">
        <v>0</v>
      </c>
      <c r="AD30" s="161">
        <v>0</v>
      </c>
      <c r="AE30" s="161">
        <v>0</v>
      </c>
      <c r="AF30" s="158" t="s">
        <v>102</v>
      </c>
      <c r="AG30" s="158" t="s">
        <v>114</v>
      </c>
      <c r="AH30" s="158" t="s">
        <v>142</v>
      </c>
      <c r="AJ30" s="158" t="s">
        <v>105</v>
      </c>
      <c r="AK30" s="158" t="s">
        <v>143</v>
      </c>
      <c r="AL30" s="161">
        <v>950000</v>
      </c>
      <c r="AM30" s="161">
        <v>1250000</v>
      </c>
      <c r="AN30" s="158" t="s">
        <v>107</v>
      </c>
      <c r="AO30" s="158" t="s">
        <v>108</v>
      </c>
      <c r="AP30" s="158" t="s">
        <v>502</v>
      </c>
      <c r="AQ30" s="158" t="s">
        <v>503</v>
      </c>
      <c r="AR30" s="161">
        <v>2200000</v>
      </c>
      <c r="AS30" s="162">
        <v>0.15</v>
      </c>
      <c r="AT30" s="162">
        <f t="shared" si="0"/>
        <v>3300</v>
      </c>
    </row>
    <row r="31" spans="1:46" s="158" customFormat="1" x14ac:dyDescent="0.25">
      <c r="A31" t="s">
        <v>92</v>
      </c>
      <c r="B31" t="s">
        <v>153</v>
      </c>
      <c r="C31" s="168" t="s">
        <v>153</v>
      </c>
      <c r="D31" s="168" t="s">
        <v>154</v>
      </c>
      <c r="E31" s="168" t="s">
        <v>112</v>
      </c>
      <c r="H31" s="168" t="s">
        <v>96</v>
      </c>
      <c r="I31" s="168"/>
      <c r="J31" s="168" t="s">
        <v>97</v>
      </c>
      <c r="K31" s="168" t="s">
        <v>98</v>
      </c>
      <c r="N31" s="158" t="s">
        <v>99</v>
      </c>
      <c r="O31" s="158" t="s">
        <v>99</v>
      </c>
      <c r="P31" s="158" t="s">
        <v>100</v>
      </c>
      <c r="Q31" s="158" t="s">
        <v>101</v>
      </c>
      <c r="R31" s="161">
        <v>3000000</v>
      </c>
      <c r="S31" s="161">
        <v>3000000</v>
      </c>
      <c r="T31" s="161">
        <v>0</v>
      </c>
      <c r="U31" s="161">
        <v>0</v>
      </c>
      <c r="V31" s="161">
        <v>0</v>
      </c>
      <c r="W31" s="161">
        <v>0</v>
      </c>
      <c r="X31" s="161">
        <v>0</v>
      </c>
      <c r="Y31" s="161">
        <v>0</v>
      </c>
      <c r="Z31" s="161">
        <v>0</v>
      </c>
      <c r="AA31" s="161">
        <v>0</v>
      </c>
      <c r="AB31" s="161">
        <v>0</v>
      </c>
      <c r="AC31" s="161">
        <v>0</v>
      </c>
      <c r="AD31" s="161">
        <v>0</v>
      </c>
      <c r="AE31" s="161">
        <v>0</v>
      </c>
      <c r="AF31" s="158" t="s">
        <v>102</v>
      </c>
      <c r="AG31" s="158" t="s">
        <v>114</v>
      </c>
      <c r="AH31" s="158" t="s">
        <v>155</v>
      </c>
      <c r="AI31" s="158" t="s">
        <v>156</v>
      </c>
      <c r="AJ31" s="158" t="s">
        <v>105</v>
      </c>
      <c r="AK31" s="158" t="s">
        <v>157</v>
      </c>
      <c r="AL31" s="161">
        <v>500000</v>
      </c>
      <c r="AM31" s="161">
        <v>2500000</v>
      </c>
      <c r="AN31" s="158" t="s">
        <v>107</v>
      </c>
      <c r="AO31" s="158" t="s">
        <v>108</v>
      </c>
      <c r="AP31" s="158" t="s">
        <v>502</v>
      </c>
      <c r="AQ31" s="158" t="s">
        <v>503</v>
      </c>
      <c r="AR31" s="161">
        <v>3000000</v>
      </c>
      <c r="AS31" s="162">
        <v>0.15</v>
      </c>
      <c r="AT31" s="162">
        <f t="shared" si="0"/>
        <v>4500</v>
      </c>
    </row>
    <row r="32" spans="1:46" customFormat="1" x14ac:dyDescent="0.25">
      <c r="A32" t="s">
        <v>92</v>
      </c>
      <c r="B32" t="s">
        <v>158</v>
      </c>
      <c r="C32" t="s">
        <v>158</v>
      </c>
      <c r="D32" t="s">
        <v>159</v>
      </c>
      <c r="E32" t="s">
        <v>112</v>
      </c>
      <c r="H32" t="s">
        <v>160</v>
      </c>
      <c r="K32" t="s">
        <v>161</v>
      </c>
      <c r="N32" t="s">
        <v>123</v>
      </c>
      <c r="O32" t="s">
        <v>124</v>
      </c>
      <c r="P32" t="s">
        <v>162</v>
      </c>
      <c r="Q32" t="s">
        <v>101</v>
      </c>
      <c r="R32" s="18">
        <v>2134080</v>
      </c>
      <c r="S32" s="18">
        <v>2134080</v>
      </c>
      <c r="T32" s="18">
        <v>0</v>
      </c>
      <c r="U32" s="18">
        <v>0</v>
      </c>
      <c r="V32" s="18">
        <v>0</v>
      </c>
      <c r="W32" s="18">
        <v>0</v>
      </c>
      <c r="X32" s="18">
        <v>0</v>
      </c>
      <c r="Y32" s="18">
        <v>0</v>
      </c>
      <c r="Z32" s="18">
        <v>0</v>
      </c>
      <c r="AA32" s="18">
        <v>0</v>
      </c>
      <c r="AB32" s="18">
        <v>0</v>
      </c>
      <c r="AC32" s="18">
        <v>0</v>
      </c>
      <c r="AD32" s="18">
        <v>0</v>
      </c>
      <c r="AE32" s="18">
        <v>0</v>
      </c>
      <c r="AF32" t="s">
        <v>102</v>
      </c>
      <c r="AG32" t="s">
        <v>114</v>
      </c>
      <c r="AH32" t="s">
        <v>163</v>
      </c>
      <c r="AI32" t="s">
        <v>164</v>
      </c>
      <c r="AJ32" t="s">
        <v>165</v>
      </c>
      <c r="AK32" t="s">
        <v>166</v>
      </c>
      <c r="AL32" s="18">
        <v>727830</v>
      </c>
      <c r="AM32" s="18">
        <v>1406250</v>
      </c>
      <c r="AN32" t="s">
        <v>167</v>
      </c>
      <c r="AO32" t="s">
        <v>108</v>
      </c>
      <c r="AP32" t="s">
        <v>502</v>
      </c>
      <c r="AQ32" t="s">
        <v>503</v>
      </c>
      <c r="AR32" s="18">
        <v>2134080</v>
      </c>
      <c r="AS32" s="105">
        <v>0.15</v>
      </c>
      <c r="AT32" s="105">
        <f t="shared" si="0"/>
        <v>3201.12</v>
      </c>
    </row>
    <row r="33" spans="1:46" customFormat="1" x14ac:dyDescent="0.25">
      <c r="A33" t="s">
        <v>92</v>
      </c>
      <c r="B33" t="s">
        <v>168</v>
      </c>
      <c r="C33" t="s">
        <v>168</v>
      </c>
      <c r="D33" t="s">
        <v>169</v>
      </c>
      <c r="E33" t="s">
        <v>170</v>
      </c>
      <c r="H33" t="s">
        <v>160</v>
      </c>
      <c r="K33" t="s">
        <v>161</v>
      </c>
      <c r="N33" t="s">
        <v>123</v>
      </c>
      <c r="O33" t="s">
        <v>124</v>
      </c>
      <c r="P33" t="s">
        <v>162</v>
      </c>
      <c r="Q33" t="s">
        <v>101</v>
      </c>
      <c r="R33" s="18">
        <v>468750</v>
      </c>
      <c r="S33" s="18">
        <v>468750</v>
      </c>
      <c r="T33" s="18">
        <v>0</v>
      </c>
      <c r="U33" s="18">
        <v>0</v>
      </c>
      <c r="V33" s="18">
        <v>0</v>
      </c>
      <c r="W33" s="18">
        <v>0</v>
      </c>
      <c r="X33" s="18">
        <v>0</v>
      </c>
      <c r="Y33" s="18">
        <v>0</v>
      </c>
      <c r="Z33" s="18">
        <v>0</v>
      </c>
      <c r="AA33" s="18">
        <v>0</v>
      </c>
      <c r="AB33" s="18">
        <v>0</v>
      </c>
      <c r="AC33" s="18">
        <v>0</v>
      </c>
      <c r="AD33" s="18">
        <v>0</v>
      </c>
      <c r="AE33" s="18">
        <v>0</v>
      </c>
      <c r="AF33" t="s">
        <v>102</v>
      </c>
      <c r="AG33" t="s">
        <v>114</v>
      </c>
      <c r="AH33" t="s">
        <v>171</v>
      </c>
      <c r="AI33" t="s">
        <v>172</v>
      </c>
      <c r="AJ33" t="s">
        <v>173</v>
      </c>
      <c r="AK33" t="s">
        <v>174</v>
      </c>
      <c r="AL33" s="18">
        <v>0</v>
      </c>
      <c r="AM33" s="18">
        <v>468750</v>
      </c>
      <c r="AN33" t="s">
        <v>175</v>
      </c>
      <c r="AO33" t="s">
        <v>108</v>
      </c>
      <c r="AP33" t="s">
        <v>502</v>
      </c>
      <c r="AQ33" t="s">
        <v>503</v>
      </c>
      <c r="AR33" s="18">
        <v>468750</v>
      </c>
      <c r="AS33" s="105">
        <v>0.15</v>
      </c>
      <c r="AT33" s="105">
        <f t="shared" si="0"/>
        <v>703.125</v>
      </c>
    </row>
    <row r="34" spans="1:46" customFormat="1" x14ac:dyDescent="0.25">
      <c r="A34" t="s">
        <v>92</v>
      </c>
      <c r="B34" t="s">
        <v>176</v>
      </c>
      <c r="C34" t="s">
        <v>176</v>
      </c>
      <c r="D34" t="s">
        <v>177</v>
      </c>
      <c r="E34" t="s">
        <v>112</v>
      </c>
      <c r="H34" t="s">
        <v>178</v>
      </c>
      <c r="K34" t="s">
        <v>179</v>
      </c>
      <c r="N34" t="s">
        <v>123</v>
      </c>
      <c r="O34" t="s">
        <v>124</v>
      </c>
      <c r="P34" t="s">
        <v>180</v>
      </c>
      <c r="Q34" t="s">
        <v>101</v>
      </c>
      <c r="R34" s="18">
        <v>3330000</v>
      </c>
      <c r="S34" s="18">
        <v>3330000</v>
      </c>
      <c r="T34" s="18">
        <v>0</v>
      </c>
      <c r="U34" s="18">
        <v>0</v>
      </c>
      <c r="V34" s="18">
        <v>0</v>
      </c>
      <c r="W34" s="18">
        <v>0</v>
      </c>
      <c r="X34" s="18">
        <v>0</v>
      </c>
      <c r="Y34" s="18">
        <v>0</v>
      </c>
      <c r="Z34" s="18">
        <v>0</v>
      </c>
      <c r="AA34" s="18">
        <v>0</v>
      </c>
      <c r="AB34" s="18">
        <v>0</v>
      </c>
      <c r="AC34" s="18">
        <v>0</v>
      </c>
      <c r="AD34" s="18">
        <v>0</v>
      </c>
      <c r="AE34" s="18">
        <v>0</v>
      </c>
      <c r="AF34" t="s">
        <v>102</v>
      </c>
      <c r="AG34" t="s">
        <v>114</v>
      </c>
      <c r="AH34" t="s">
        <v>181</v>
      </c>
      <c r="AI34" t="s">
        <v>182</v>
      </c>
      <c r="AJ34" t="s">
        <v>183</v>
      </c>
      <c r="AK34" t="s">
        <v>184</v>
      </c>
      <c r="AL34" s="18">
        <v>1530000</v>
      </c>
      <c r="AM34" s="18">
        <v>1800000</v>
      </c>
      <c r="AN34" t="s">
        <v>185</v>
      </c>
      <c r="AO34" t="s">
        <v>108</v>
      </c>
      <c r="AP34" t="s">
        <v>502</v>
      </c>
      <c r="AQ34" t="s">
        <v>503</v>
      </c>
      <c r="AR34" s="18">
        <v>3330000</v>
      </c>
      <c r="AS34" s="105">
        <v>0.15</v>
      </c>
      <c r="AT34" s="105">
        <f t="shared" si="0"/>
        <v>4995</v>
      </c>
    </row>
    <row r="35" spans="1:46" customFormat="1" x14ac:dyDescent="0.25">
      <c r="A35" t="s">
        <v>92</v>
      </c>
      <c r="B35" t="s">
        <v>186</v>
      </c>
      <c r="C35" t="s">
        <v>186</v>
      </c>
      <c r="D35" t="s">
        <v>187</v>
      </c>
      <c r="E35" t="s">
        <v>112</v>
      </c>
      <c r="H35" t="s">
        <v>188</v>
      </c>
      <c r="J35" t="s">
        <v>189</v>
      </c>
      <c r="K35" t="s">
        <v>179</v>
      </c>
      <c r="N35" t="s">
        <v>123</v>
      </c>
      <c r="O35" t="s">
        <v>124</v>
      </c>
      <c r="P35" t="s">
        <v>180</v>
      </c>
      <c r="Q35" t="s">
        <v>101</v>
      </c>
      <c r="R35" s="18">
        <v>4950000</v>
      </c>
      <c r="S35" s="18">
        <v>4950000</v>
      </c>
      <c r="T35" s="18">
        <v>0</v>
      </c>
      <c r="U35" s="18">
        <v>0</v>
      </c>
      <c r="V35" s="18">
        <v>0</v>
      </c>
      <c r="W35" s="18">
        <v>0</v>
      </c>
      <c r="X35" s="18">
        <v>0</v>
      </c>
      <c r="Y35" s="18">
        <v>0</v>
      </c>
      <c r="Z35" s="18">
        <v>0</v>
      </c>
      <c r="AA35" s="18">
        <v>0</v>
      </c>
      <c r="AB35" s="18">
        <v>0</v>
      </c>
      <c r="AC35" s="18">
        <v>0</v>
      </c>
      <c r="AD35" s="18">
        <v>0</v>
      </c>
      <c r="AE35" s="18">
        <v>0</v>
      </c>
      <c r="AF35" t="s">
        <v>102</v>
      </c>
      <c r="AG35" t="s">
        <v>114</v>
      </c>
      <c r="AH35" t="s">
        <v>190</v>
      </c>
      <c r="AI35" t="s">
        <v>191</v>
      </c>
      <c r="AJ35" t="s">
        <v>192</v>
      </c>
      <c r="AK35" t="s">
        <v>193</v>
      </c>
      <c r="AL35" s="18">
        <v>1575000</v>
      </c>
      <c r="AM35" s="18">
        <v>3375000</v>
      </c>
      <c r="AN35" t="s">
        <v>194</v>
      </c>
      <c r="AO35" t="s">
        <v>108</v>
      </c>
      <c r="AP35" t="s">
        <v>502</v>
      </c>
      <c r="AQ35" t="s">
        <v>503</v>
      </c>
      <c r="AR35" s="18">
        <v>4950000</v>
      </c>
      <c r="AS35" s="105">
        <v>0.15</v>
      </c>
      <c r="AT35" s="105">
        <f t="shared" si="0"/>
        <v>7425</v>
      </c>
    </row>
    <row r="36" spans="1:46" customFormat="1" x14ac:dyDescent="0.25">
      <c r="A36" t="s">
        <v>92</v>
      </c>
      <c r="B36" t="s">
        <v>195</v>
      </c>
      <c r="C36" t="s">
        <v>195</v>
      </c>
      <c r="D36" t="s">
        <v>196</v>
      </c>
      <c r="E36" t="s">
        <v>112</v>
      </c>
      <c r="H36" t="s">
        <v>197</v>
      </c>
      <c r="J36" t="s">
        <v>198</v>
      </c>
      <c r="K36" t="s">
        <v>179</v>
      </c>
      <c r="N36" t="s">
        <v>123</v>
      </c>
      <c r="O36" t="s">
        <v>124</v>
      </c>
      <c r="P36" t="s">
        <v>180</v>
      </c>
      <c r="Q36" t="s">
        <v>101</v>
      </c>
      <c r="R36" s="18">
        <v>4704260</v>
      </c>
      <c r="S36" s="18">
        <v>4704260</v>
      </c>
      <c r="T36" s="18">
        <v>0</v>
      </c>
      <c r="U36" s="18">
        <v>0</v>
      </c>
      <c r="V36" s="18">
        <v>0</v>
      </c>
      <c r="W36" s="18">
        <v>0</v>
      </c>
      <c r="X36" s="18">
        <v>0</v>
      </c>
      <c r="Y36" s="18">
        <v>0</v>
      </c>
      <c r="Z36" s="18">
        <v>0</v>
      </c>
      <c r="AA36" s="18">
        <v>0</v>
      </c>
      <c r="AB36" s="18">
        <v>0</v>
      </c>
      <c r="AC36" s="18">
        <v>0</v>
      </c>
      <c r="AD36" s="18">
        <v>0</v>
      </c>
      <c r="AE36" s="18">
        <v>0</v>
      </c>
      <c r="AF36" t="s">
        <v>102</v>
      </c>
      <c r="AG36" t="s">
        <v>114</v>
      </c>
      <c r="AH36" t="s">
        <v>199</v>
      </c>
      <c r="AI36" t="s">
        <v>200</v>
      </c>
      <c r="AJ36" t="s">
        <v>201</v>
      </c>
      <c r="AK36" t="s">
        <v>202</v>
      </c>
      <c r="AL36" s="18">
        <v>3579260</v>
      </c>
      <c r="AM36" s="18">
        <v>1125000</v>
      </c>
      <c r="AN36" t="s">
        <v>203</v>
      </c>
      <c r="AO36" t="s">
        <v>108</v>
      </c>
      <c r="AP36" t="s">
        <v>502</v>
      </c>
      <c r="AQ36" t="s">
        <v>503</v>
      </c>
      <c r="AR36" s="18">
        <v>4704260</v>
      </c>
      <c r="AS36" s="105">
        <v>0.15</v>
      </c>
      <c r="AT36" s="105">
        <f t="shared" si="0"/>
        <v>7056.3899999999994</v>
      </c>
    </row>
    <row r="37" spans="1:46" customFormat="1" x14ac:dyDescent="0.25">
      <c r="A37" t="s">
        <v>92</v>
      </c>
      <c r="B37" t="s">
        <v>215</v>
      </c>
      <c r="C37" t="s">
        <v>215</v>
      </c>
      <c r="D37" t="s">
        <v>216</v>
      </c>
      <c r="E37" t="s">
        <v>211</v>
      </c>
      <c r="H37" t="s">
        <v>217</v>
      </c>
      <c r="K37" t="s">
        <v>218</v>
      </c>
      <c r="N37" t="s">
        <v>219</v>
      </c>
      <c r="O37" t="s">
        <v>220</v>
      </c>
      <c r="P37" t="s">
        <v>221</v>
      </c>
      <c r="Q37" t="s">
        <v>101</v>
      </c>
      <c r="R37" s="18">
        <v>37722530</v>
      </c>
      <c r="S37" s="18">
        <v>37722530</v>
      </c>
      <c r="T37" s="18">
        <v>0</v>
      </c>
      <c r="U37" s="18">
        <v>0</v>
      </c>
      <c r="V37" s="18">
        <v>0</v>
      </c>
      <c r="W37" s="18">
        <v>0</v>
      </c>
      <c r="X37" s="18">
        <v>0</v>
      </c>
      <c r="Y37" s="18">
        <v>0</v>
      </c>
      <c r="Z37" s="18">
        <v>0</v>
      </c>
      <c r="AA37" s="18">
        <v>0</v>
      </c>
      <c r="AB37" s="18">
        <v>0</v>
      </c>
      <c r="AC37" s="18">
        <v>0</v>
      </c>
      <c r="AD37" s="18">
        <v>0</v>
      </c>
      <c r="AE37" s="18">
        <v>0</v>
      </c>
      <c r="AF37" t="s">
        <v>102</v>
      </c>
      <c r="AG37" t="s">
        <v>114</v>
      </c>
      <c r="AH37" t="s">
        <v>222</v>
      </c>
      <c r="AI37" t="s">
        <v>223</v>
      </c>
      <c r="AJ37" t="s">
        <v>224</v>
      </c>
      <c r="AK37" t="s">
        <v>225</v>
      </c>
      <c r="AL37" s="18">
        <v>31535030</v>
      </c>
      <c r="AM37" s="18">
        <v>6187500</v>
      </c>
      <c r="AN37" t="s">
        <v>226</v>
      </c>
      <c r="AO37" t="s">
        <v>108</v>
      </c>
      <c r="AP37" t="s">
        <v>502</v>
      </c>
      <c r="AQ37" t="s">
        <v>503</v>
      </c>
      <c r="AR37" s="18">
        <v>37722530</v>
      </c>
      <c r="AS37" s="105">
        <v>0.15</v>
      </c>
      <c r="AT37" s="105">
        <f t="shared" si="0"/>
        <v>56583.794999999998</v>
      </c>
    </row>
    <row r="38" spans="1:46" customFormat="1" x14ac:dyDescent="0.25">
      <c r="A38" t="s">
        <v>92</v>
      </c>
      <c r="B38" t="s">
        <v>227</v>
      </c>
      <c r="C38" t="s">
        <v>227</v>
      </c>
      <c r="D38" t="s">
        <v>228</v>
      </c>
      <c r="E38" t="s">
        <v>119</v>
      </c>
      <c r="H38" t="s">
        <v>229</v>
      </c>
      <c r="J38" t="s">
        <v>230</v>
      </c>
      <c r="K38" t="s">
        <v>231</v>
      </c>
      <c r="N38" t="s">
        <v>123</v>
      </c>
      <c r="O38" t="s">
        <v>124</v>
      </c>
      <c r="P38" t="s">
        <v>232</v>
      </c>
      <c r="Q38" t="s">
        <v>101</v>
      </c>
      <c r="R38" s="18">
        <v>1700000</v>
      </c>
      <c r="S38" s="18">
        <v>1700000</v>
      </c>
      <c r="T38" s="18">
        <v>0</v>
      </c>
      <c r="U38" s="18">
        <v>0</v>
      </c>
      <c r="V38" s="18">
        <v>0</v>
      </c>
      <c r="W38" s="18">
        <v>0</v>
      </c>
      <c r="X38" s="18">
        <v>0</v>
      </c>
      <c r="Y38" s="18">
        <v>0</v>
      </c>
      <c r="Z38" s="18">
        <v>0</v>
      </c>
      <c r="AA38" s="18">
        <v>0</v>
      </c>
      <c r="AB38" s="18">
        <v>0</v>
      </c>
      <c r="AC38" s="18">
        <v>0</v>
      </c>
      <c r="AD38" s="18">
        <v>0</v>
      </c>
      <c r="AE38" s="18">
        <v>0</v>
      </c>
      <c r="AF38" t="s">
        <v>102</v>
      </c>
      <c r="AG38" t="s">
        <v>114</v>
      </c>
      <c r="AH38" t="s">
        <v>233</v>
      </c>
      <c r="AI38" t="s">
        <v>234</v>
      </c>
      <c r="AJ38" t="s">
        <v>235</v>
      </c>
      <c r="AK38" t="s">
        <v>236</v>
      </c>
      <c r="AL38" s="18">
        <v>1161620</v>
      </c>
      <c r="AM38" s="18">
        <v>538380</v>
      </c>
      <c r="AN38" t="s">
        <v>237</v>
      </c>
      <c r="AO38" t="s">
        <v>108</v>
      </c>
      <c r="AP38" t="s">
        <v>502</v>
      </c>
      <c r="AQ38" t="s">
        <v>503</v>
      </c>
      <c r="AR38" s="18">
        <v>1700000</v>
      </c>
      <c r="AS38" s="105">
        <v>0.15</v>
      </c>
      <c r="AT38" s="105">
        <f t="shared" si="0"/>
        <v>2550</v>
      </c>
    </row>
    <row r="39" spans="1:46" customFormat="1" x14ac:dyDescent="0.25">
      <c r="A39" t="s">
        <v>92</v>
      </c>
      <c r="B39" t="s">
        <v>238</v>
      </c>
      <c r="C39" t="s">
        <v>238</v>
      </c>
      <c r="D39" t="s">
        <v>239</v>
      </c>
      <c r="E39" t="s">
        <v>119</v>
      </c>
      <c r="H39" t="s">
        <v>240</v>
      </c>
      <c r="K39" t="s">
        <v>241</v>
      </c>
      <c r="N39" t="s">
        <v>123</v>
      </c>
      <c r="O39" t="s">
        <v>124</v>
      </c>
      <c r="P39" t="s">
        <v>242</v>
      </c>
      <c r="Q39" t="s">
        <v>101</v>
      </c>
      <c r="R39" s="18">
        <v>2022140</v>
      </c>
      <c r="S39" s="18">
        <v>2022140</v>
      </c>
      <c r="T39" s="18">
        <v>0</v>
      </c>
      <c r="U39" s="18">
        <v>0</v>
      </c>
      <c r="V39" s="18">
        <v>0</v>
      </c>
      <c r="W39" s="18">
        <v>0</v>
      </c>
      <c r="X39" s="18">
        <v>0</v>
      </c>
      <c r="Y39" s="18">
        <v>0</v>
      </c>
      <c r="Z39" s="18">
        <v>0</v>
      </c>
      <c r="AA39" s="18">
        <v>0</v>
      </c>
      <c r="AB39" s="18">
        <v>0</v>
      </c>
      <c r="AC39" s="18">
        <v>0</v>
      </c>
      <c r="AD39" s="18">
        <v>0</v>
      </c>
      <c r="AE39" s="18">
        <v>0</v>
      </c>
      <c r="AF39" t="s">
        <v>102</v>
      </c>
      <c r="AG39" t="s">
        <v>114</v>
      </c>
      <c r="AH39" t="s">
        <v>243</v>
      </c>
      <c r="AI39" t="s">
        <v>244</v>
      </c>
      <c r="AJ39" t="s">
        <v>245</v>
      </c>
      <c r="AK39" t="s">
        <v>246</v>
      </c>
      <c r="AL39" s="18">
        <v>1635390</v>
      </c>
      <c r="AM39" s="18">
        <v>386750</v>
      </c>
      <c r="AN39" t="s">
        <v>247</v>
      </c>
      <c r="AO39" t="s">
        <v>108</v>
      </c>
      <c r="AP39" t="s">
        <v>502</v>
      </c>
      <c r="AQ39" t="s">
        <v>503</v>
      </c>
      <c r="AR39" s="18">
        <v>2022140</v>
      </c>
      <c r="AS39" s="105">
        <v>0.15</v>
      </c>
      <c r="AT39" s="105">
        <f t="shared" si="0"/>
        <v>3033.21</v>
      </c>
    </row>
    <row r="40" spans="1:46" s="158" customFormat="1" x14ac:dyDescent="0.25">
      <c r="A40" t="s">
        <v>92</v>
      </c>
      <c r="B40" t="s">
        <v>258</v>
      </c>
      <c r="C40" s="168" t="s">
        <v>258</v>
      </c>
      <c r="D40" s="168" t="s">
        <v>259</v>
      </c>
      <c r="E40" s="168" t="s">
        <v>119</v>
      </c>
      <c r="H40" s="168" t="s">
        <v>260</v>
      </c>
      <c r="I40" s="168"/>
      <c r="J40" s="168" t="s">
        <v>261</v>
      </c>
      <c r="K40" s="168" t="s">
        <v>98</v>
      </c>
      <c r="N40" s="158" t="s">
        <v>99</v>
      </c>
      <c r="O40" s="158" t="s">
        <v>99</v>
      </c>
      <c r="P40" s="158" t="s">
        <v>100</v>
      </c>
      <c r="Q40" s="158" t="s">
        <v>101</v>
      </c>
      <c r="R40" s="161">
        <v>937500</v>
      </c>
      <c r="S40" s="161">
        <v>937500</v>
      </c>
      <c r="T40" s="161">
        <v>0</v>
      </c>
      <c r="U40" s="161">
        <v>0</v>
      </c>
      <c r="V40" s="161">
        <v>0</v>
      </c>
      <c r="W40" s="161">
        <v>0</v>
      </c>
      <c r="X40" s="161">
        <v>0</v>
      </c>
      <c r="Y40" s="161">
        <v>0</v>
      </c>
      <c r="Z40" s="161">
        <v>0</v>
      </c>
      <c r="AA40" s="161">
        <v>0</v>
      </c>
      <c r="AB40" s="161">
        <v>0</v>
      </c>
      <c r="AC40" s="161">
        <v>0</v>
      </c>
      <c r="AD40" s="161">
        <v>0</v>
      </c>
      <c r="AE40" s="161">
        <v>0</v>
      </c>
      <c r="AF40" s="158" t="s">
        <v>102</v>
      </c>
      <c r="AG40" s="158" t="s">
        <v>114</v>
      </c>
      <c r="AH40" s="158" t="s">
        <v>262</v>
      </c>
      <c r="AI40" s="158" t="s">
        <v>263</v>
      </c>
      <c r="AJ40" s="158" t="s">
        <v>264</v>
      </c>
      <c r="AK40" s="158" t="s">
        <v>246</v>
      </c>
      <c r="AL40" s="161">
        <v>653120</v>
      </c>
      <c r="AM40" s="161">
        <v>284380</v>
      </c>
      <c r="AN40" s="158" t="s">
        <v>107</v>
      </c>
      <c r="AO40" s="158" t="s">
        <v>108</v>
      </c>
      <c r="AP40" s="158" t="s">
        <v>502</v>
      </c>
      <c r="AQ40" s="158" t="s">
        <v>503</v>
      </c>
      <c r="AR40" s="161">
        <v>937500</v>
      </c>
      <c r="AS40" s="162">
        <v>0.15</v>
      </c>
      <c r="AT40" s="162">
        <f t="shared" si="0"/>
        <v>1406.25</v>
      </c>
    </row>
    <row r="41" spans="1:46" s="158" customFormat="1" x14ac:dyDescent="0.25">
      <c r="A41" t="s">
        <v>92</v>
      </c>
      <c r="B41" t="s">
        <v>265</v>
      </c>
      <c r="C41" s="168" t="s">
        <v>265</v>
      </c>
      <c r="D41" s="168" t="s">
        <v>266</v>
      </c>
      <c r="E41" s="168" t="s">
        <v>211</v>
      </c>
      <c r="H41" s="168" t="s">
        <v>260</v>
      </c>
      <c r="I41" s="168"/>
      <c r="J41" s="168" t="s">
        <v>261</v>
      </c>
      <c r="K41" s="168" t="s">
        <v>98</v>
      </c>
      <c r="N41" s="158" t="s">
        <v>99</v>
      </c>
      <c r="O41" s="158" t="s">
        <v>99</v>
      </c>
      <c r="P41" s="158" t="s">
        <v>100</v>
      </c>
      <c r="Q41" s="158" t="s">
        <v>101</v>
      </c>
      <c r="R41" s="161">
        <v>300000</v>
      </c>
      <c r="S41" s="161">
        <v>300000</v>
      </c>
      <c r="T41" s="161">
        <v>0</v>
      </c>
      <c r="U41" s="161">
        <v>0</v>
      </c>
      <c r="V41" s="161">
        <v>0</v>
      </c>
      <c r="W41" s="161">
        <v>0</v>
      </c>
      <c r="X41" s="161">
        <v>0</v>
      </c>
      <c r="Y41" s="161">
        <v>0</v>
      </c>
      <c r="Z41" s="161">
        <v>0</v>
      </c>
      <c r="AA41" s="161">
        <v>0</v>
      </c>
      <c r="AB41" s="161">
        <v>0</v>
      </c>
      <c r="AC41" s="161">
        <v>0</v>
      </c>
      <c r="AD41" s="161">
        <v>0</v>
      </c>
      <c r="AE41" s="161">
        <v>0</v>
      </c>
      <c r="AF41" s="158" t="s">
        <v>102</v>
      </c>
      <c r="AG41" s="158" t="s">
        <v>114</v>
      </c>
      <c r="AH41" s="158" t="s">
        <v>267</v>
      </c>
      <c r="AI41" s="158" t="s">
        <v>268</v>
      </c>
      <c r="AJ41" s="158" t="s">
        <v>264</v>
      </c>
      <c r="AK41" s="158" t="s">
        <v>269</v>
      </c>
      <c r="AL41" s="161">
        <v>200000</v>
      </c>
      <c r="AM41" s="161">
        <v>100000</v>
      </c>
      <c r="AN41" s="158" t="s">
        <v>107</v>
      </c>
      <c r="AO41" s="158" t="s">
        <v>108</v>
      </c>
      <c r="AP41" s="158" t="s">
        <v>502</v>
      </c>
      <c r="AQ41" s="158" t="s">
        <v>503</v>
      </c>
      <c r="AR41" s="161">
        <v>300000</v>
      </c>
      <c r="AS41" s="162">
        <v>0.15</v>
      </c>
      <c r="AT41" s="162">
        <f t="shared" si="0"/>
        <v>450</v>
      </c>
    </row>
    <row r="42" spans="1:46" s="158" customFormat="1" x14ac:dyDescent="0.25">
      <c r="A42" t="s">
        <v>92</v>
      </c>
      <c r="B42" t="s">
        <v>270</v>
      </c>
      <c r="C42" s="168" t="s">
        <v>270</v>
      </c>
      <c r="D42" s="168" t="s">
        <v>271</v>
      </c>
      <c r="E42" s="168" t="s">
        <v>119</v>
      </c>
      <c r="H42" s="168" t="s">
        <v>260</v>
      </c>
      <c r="I42" s="168"/>
      <c r="J42" s="168" t="s">
        <v>261</v>
      </c>
      <c r="K42" s="168" t="s">
        <v>98</v>
      </c>
      <c r="N42" s="158" t="s">
        <v>99</v>
      </c>
      <c r="O42" s="158" t="s">
        <v>99</v>
      </c>
      <c r="P42" s="158" t="s">
        <v>100</v>
      </c>
      <c r="Q42" s="158" t="s">
        <v>101</v>
      </c>
      <c r="R42" s="161">
        <v>1500000</v>
      </c>
      <c r="S42" s="161">
        <v>1500000</v>
      </c>
      <c r="T42" s="161">
        <v>0</v>
      </c>
      <c r="U42" s="161">
        <v>0</v>
      </c>
      <c r="V42" s="161">
        <v>0</v>
      </c>
      <c r="W42" s="161">
        <v>0</v>
      </c>
      <c r="X42" s="161">
        <v>0</v>
      </c>
      <c r="Y42" s="161">
        <v>0</v>
      </c>
      <c r="Z42" s="161">
        <v>0</v>
      </c>
      <c r="AA42" s="161">
        <v>0</v>
      </c>
      <c r="AB42" s="161">
        <v>0</v>
      </c>
      <c r="AC42" s="161">
        <v>0</v>
      </c>
      <c r="AD42" s="161">
        <v>0</v>
      </c>
      <c r="AE42" s="161">
        <v>0</v>
      </c>
      <c r="AF42" s="158" t="s">
        <v>102</v>
      </c>
      <c r="AG42" s="158" t="s">
        <v>114</v>
      </c>
      <c r="AH42" s="158" t="s">
        <v>272</v>
      </c>
      <c r="AI42" s="158" t="s">
        <v>273</v>
      </c>
      <c r="AJ42" s="158" t="s">
        <v>264</v>
      </c>
      <c r="AK42" s="158" t="s">
        <v>246</v>
      </c>
      <c r="AL42" s="161">
        <v>1031250</v>
      </c>
      <c r="AM42" s="161">
        <v>468750</v>
      </c>
      <c r="AN42" s="158" t="s">
        <v>107</v>
      </c>
      <c r="AO42" s="158" t="s">
        <v>108</v>
      </c>
      <c r="AP42" s="158" t="s">
        <v>502</v>
      </c>
      <c r="AQ42" s="158" t="s">
        <v>503</v>
      </c>
      <c r="AR42" s="161">
        <v>1500000</v>
      </c>
      <c r="AS42" s="162">
        <v>0.15</v>
      </c>
      <c r="AT42" s="162">
        <f t="shared" si="0"/>
        <v>2250</v>
      </c>
    </row>
    <row r="43" spans="1:46" customFormat="1" x14ac:dyDescent="0.25">
      <c r="A43" t="s">
        <v>92</v>
      </c>
      <c r="B43" t="s">
        <v>274</v>
      </c>
      <c r="C43" t="s">
        <v>274</v>
      </c>
      <c r="D43" t="s">
        <v>275</v>
      </c>
      <c r="E43" t="s">
        <v>119</v>
      </c>
      <c r="H43" t="s">
        <v>276</v>
      </c>
      <c r="J43" t="s">
        <v>277</v>
      </c>
      <c r="K43" t="s">
        <v>278</v>
      </c>
      <c r="N43" t="s">
        <v>123</v>
      </c>
      <c r="O43" t="s">
        <v>124</v>
      </c>
      <c r="P43" t="s">
        <v>279</v>
      </c>
      <c r="Q43" t="s">
        <v>101</v>
      </c>
      <c r="R43" s="18">
        <v>16344190</v>
      </c>
      <c r="S43" s="18">
        <v>16344190</v>
      </c>
      <c r="T43" s="18">
        <v>0</v>
      </c>
      <c r="U43" s="18">
        <v>0</v>
      </c>
      <c r="V43" s="18">
        <v>0</v>
      </c>
      <c r="W43" s="18">
        <v>0</v>
      </c>
      <c r="X43" s="18">
        <v>0</v>
      </c>
      <c r="Y43" s="18">
        <v>0</v>
      </c>
      <c r="Z43" s="18">
        <v>0</v>
      </c>
      <c r="AA43" s="18">
        <v>0</v>
      </c>
      <c r="AB43" s="18">
        <v>0</v>
      </c>
      <c r="AC43" s="18">
        <v>0</v>
      </c>
      <c r="AD43" s="18">
        <v>0</v>
      </c>
      <c r="AE43" s="18">
        <v>0</v>
      </c>
      <c r="AF43" t="s">
        <v>102</v>
      </c>
      <c r="AG43" t="s">
        <v>114</v>
      </c>
      <c r="AH43" t="s">
        <v>280</v>
      </c>
      <c r="AI43" t="s">
        <v>281</v>
      </c>
      <c r="AJ43" t="s">
        <v>282</v>
      </c>
      <c r="AK43" t="s">
        <v>283</v>
      </c>
      <c r="AL43" s="18">
        <v>15420690</v>
      </c>
      <c r="AM43" s="18">
        <v>923500</v>
      </c>
      <c r="AN43" t="s">
        <v>284</v>
      </c>
      <c r="AO43" t="s">
        <v>108</v>
      </c>
      <c r="AP43" t="s">
        <v>502</v>
      </c>
      <c r="AQ43" t="s">
        <v>503</v>
      </c>
      <c r="AR43" s="18">
        <v>16344190</v>
      </c>
      <c r="AS43" s="105">
        <v>0.15</v>
      </c>
      <c r="AT43" s="105">
        <f t="shared" si="0"/>
        <v>24516.285</v>
      </c>
    </row>
    <row r="44" spans="1:46" customFormat="1" x14ac:dyDescent="0.25">
      <c r="A44" t="s">
        <v>92</v>
      </c>
      <c r="B44" t="s">
        <v>285</v>
      </c>
      <c r="C44" t="s">
        <v>285</v>
      </c>
      <c r="D44" t="s">
        <v>286</v>
      </c>
      <c r="E44" t="s">
        <v>119</v>
      </c>
      <c r="H44" t="s">
        <v>276</v>
      </c>
      <c r="J44" t="s">
        <v>277</v>
      </c>
      <c r="K44" t="s">
        <v>278</v>
      </c>
      <c r="N44" t="s">
        <v>123</v>
      </c>
      <c r="O44" t="s">
        <v>124</v>
      </c>
      <c r="P44" t="s">
        <v>279</v>
      </c>
      <c r="Q44" t="s">
        <v>101</v>
      </c>
      <c r="R44" s="18">
        <v>2451500</v>
      </c>
      <c r="S44" s="18">
        <v>2451500</v>
      </c>
      <c r="T44" s="18">
        <v>0</v>
      </c>
      <c r="U44" s="18">
        <v>0</v>
      </c>
      <c r="V44" s="18">
        <v>0</v>
      </c>
      <c r="W44" s="18">
        <v>0</v>
      </c>
      <c r="X44" s="18">
        <v>0</v>
      </c>
      <c r="Y44" s="18">
        <v>0</v>
      </c>
      <c r="Z44" s="18">
        <v>0</v>
      </c>
      <c r="AA44" s="18">
        <v>0</v>
      </c>
      <c r="AB44" s="18">
        <v>0</v>
      </c>
      <c r="AC44" s="18">
        <v>0</v>
      </c>
      <c r="AD44" s="18">
        <v>0</v>
      </c>
      <c r="AE44" s="18">
        <v>0</v>
      </c>
      <c r="AF44" t="s">
        <v>102</v>
      </c>
      <c r="AG44" t="s">
        <v>114</v>
      </c>
      <c r="AH44" t="s">
        <v>280</v>
      </c>
      <c r="AI44" t="s">
        <v>287</v>
      </c>
      <c r="AJ44" t="s">
        <v>282</v>
      </c>
      <c r="AK44" t="s">
        <v>283</v>
      </c>
      <c r="AL44" s="18">
        <v>0</v>
      </c>
      <c r="AM44" s="18">
        <v>2451500</v>
      </c>
      <c r="AN44" t="s">
        <v>284</v>
      </c>
      <c r="AO44" t="s">
        <v>108</v>
      </c>
      <c r="AP44" t="s">
        <v>502</v>
      </c>
      <c r="AQ44" t="s">
        <v>503</v>
      </c>
      <c r="AR44" s="18">
        <v>2451500</v>
      </c>
      <c r="AS44" s="105">
        <v>0.15</v>
      </c>
      <c r="AT44" s="105">
        <f t="shared" si="0"/>
        <v>3677.25</v>
      </c>
    </row>
    <row r="45" spans="1:46" customFormat="1" x14ac:dyDescent="0.25">
      <c r="A45" t="s">
        <v>92</v>
      </c>
      <c r="B45" t="s">
        <v>288</v>
      </c>
      <c r="C45" t="s">
        <v>288</v>
      </c>
      <c r="D45" t="s">
        <v>289</v>
      </c>
      <c r="E45" t="s">
        <v>95</v>
      </c>
      <c r="H45" t="s">
        <v>276</v>
      </c>
      <c r="J45" t="s">
        <v>277</v>
      </c>
      <c r="K45" t="s">
        <v>278</v>
      </c>
      <c r="N45" t="s">
        <v>123</v>
      </c>
      <c r="O45" t="s">
        <v>124</v>
      </c>
      <c r="P45" t="s">
        <v>279</v>
      </c>
      <c r="Q45" t="s">
        <v>101</v>
      </c>
      <c r="R45" s="18">
        <v>3375000</v>
      </c>
      <c r="S45" s="18">
        <v>3375000</v>
      </c>
      <c r="T45" s="18">
        <v>0</v>
      </c>
      <c r="U45" s="18">
        <v>0</v>
      </c>
      <c r="V45" s="18">
        <v>0</v>
      </c>
      <c r="W45" s="18">
        <v>0</v>
      </c>
      <c r="X45" s="18">
        <v>0</v>
      </c>
      <c r="Y45" s="18">
        <v>0</v>
      </c>
      <c r="Z45" s="18">
        <v>0</v>
      </c>
      <c r="AA45" s="18">
        <v>0</v>
      </c>
      <c r="AB45" s="18">
        <v>0</v>
      </c>
      <c r="AC45" s="18">
        <v>0</v>
      </c>
      <c r="AD45" s="18">
        <v>0</v>
      </c>
      <c r="AE45" s="18">
        <v>0</v>
      </c>
      <c r="AF45" t="s">
        <v>102</v>
      </c>
      <c r="AG45" t="s">
        <v>114</v>
      </c>
      <c r="AH45" t="s">
        <v>290</v>
      </c>
      <c r="AJ45" t="s">
        <v>282</v>
      </c>
      <c r="AK45" t="s">
        <v>291</v>
      </c>
      <c r="AL45" s="18">
        <v>0</v>
      </c>
      <c r="AM45" s="18">
        <v>3375000</v>
      </c>
      <c r="AN45" t="s">
        <v>284</v>
      </c>
      <c r="AO45" t="s">
        <v>108</v>
      </c>
      <c r="AP45" t="s">
        <v>502</v>
      </c>
      <c r="AQ45" t="s">
        <v>503</v>
      </c>
      <c r="AR45" s="18">
        <v>3375000</v>
      </c>
      <c r="AS45" s="105">
        <v>0.15</v>
      </c>
      <c r="AT45" s="105">
        <f t="shared" si="0"/>
        <v>5062.5</v>
      </c>
    </row>
    <row r="46" spans="1:46" customFormat="1" x14ac:dyDescent="0.25">
      <c r="A46" t="s">
        <v>92</v>
      </c>
      <c r="B46" t="s">
        <v>292</v>
      </c>
      <c r="C46" t="s">
        <v>292</v>
      </c>
      <c r="D46" t="s">
        <v>293</v>
      </c>
      <c r="E46" t="s">
        <v>95</v>
      </c>
      <c r="H46" t="s">
        <v>294</v>
      </c>
      <c r="K46" t="s">
        <v>295</v>
      </c>
      <c r="N46" t="s">
        <v>123</v>
      </c>
      <c r="O46" t="s">
        <v>124</v>
      </c>
      <c r="P46" t="s">
        <v>296</v>
      </c>
      <c r="Q46" t="s">
        <v>101</v>
      </c>
      <c r="R46" s="18">
        <v>1103500</v>
      </c>
      <c r="S46" s="18">
        <v>1103500</v>
      </c>
      <c r="T46" s="18">
        <v>0</v>
      </c>
      <c r="U46" s="18">
        <v>0</v>
      </c>
      <c r="V46" s="18">
        <v>0</v>
      </c>
      <c r="W46" s="18">
        <v>0</v>
      </c>
      <c r="X46" s="18">
        <v>0</v>
      </c>
      <c r="Y46" s="18">
        <v>0</v>
      </c>
      <c r="Z46" s="18">
        <v>0</v>
      </c>
      <c r="AA46" s="18">
        <v>0</v>
      </c>
      <c r="AB46" s="18">
        <v>0</v>
      </c>
      <c r="AC46" s="18">
        <v>0</v>
      </c>
      <c r="AD46" s="18">
        <v>0</v>
      </c>
      <c r="AE46" s="18">
        <v>0</v>
      </c>
      <c r="AF46" t="s">
        <v>102</v>
      </c>
      <c r="AG46" t="s">
        <v>114</v>
      </c>
      <c r="AH46" t="s">
        <v>297</v>
      </c>
      <c r="AI46" t="s">
        <v>298</v>
      </c>
      <c r="AJ46" t="s">
        <v>299</v>
      </c>
      <c r="AK46" t="s">
        <v>300</v>
      </c>
      <c r="AL46" s="18">
        <v>1000</v>
      </c>
      <c r="AM46" s="18">
        <v>1102500</v>
      </c>
      <c r="AN46" t="s">
        <v>301</v>
      </c>
      <c r="AO46" t="s">
        <v>108</v>
      </c>
      <c r="AP46" t="s">
        <v>502</v>
      </c>
      <c r="AQ46" t="s">
        <v>503</v>
      </c>
      <c r="AR46" s="18">
        <v>1103500</v>
      </c>
      <c r="AS46" s="105">
        <v>0.15</v>
      </c>
      <c r="AT46" s="105">
        <f t="shared" si="0"/>
        <v>1655.25</v>
      </c>
    </row>
    <row r="47" spans="1:46" s="158" customFormat="1" x14ac:dyDescent="0.25">
      <c r="A47" t="s">
        <v>92</v>
      </c>
      <c r="B47" t="s">
        <v>302</v>
      </c>
      <c r="C47" s="168" t="s">
        <v>302</v>
      </c>
      <c r="D47" s="168" t="s">
        <v>303</v>
      </c>
      <c r="E47" s="168" t="s">
        <v>95</v>
      </c>
      <c r="H47" s="168" t="s">
        <v>304</v>
      </c>
      <c r="I47" s="168"/>
      <c r="J47" s="168" t="s">
        <v>305</v>
      </c>
      <c r="K47" s="168" t="s">
        <v>306</v>
      </c>
      <c r="N47" s="158" t="s">
        <v>99</v>
      </c>
      <c r="O47" s="158" t="s">
        <v>99</v>
      </c>
      <c r="P47" s="158" t="s">
        <v>100</v>
      </c>
      <c r="Q47" s="158" t="s">
        <v>101</v>
      </c>
      <c r="R47" s="161">
        <v>1126000</v>
      </c>
      <c r="S47" s="161">
        <v>1126000</v>
      </c>
      <c r="T47" s="161">
        <v>0</v>
      </c>
      <c r="U47" s="161">
        <v>0</v>
      </c>
      <c r="V47" s="161">
        <v>0</v>
      </c>
      <c r="W47" s="161">
        <v>0</v>
      </c>
      <c r="X47" s="161">
        <v>0</v>
      </c>
      <c r="Y47" s="161">
        <v>0</v>
      </c>
      <c r="Z47" s="161">
        <v>0</v>
      </c>
      <c r="AA47" s="161">
        <v>0</v>
      </c>
      <c r="AB47" s="161">
        <v>0</v>
      </c>
      <c r="AC47" s="161">
        <v>0</v>
      </c>
      <c r="AD47" s="161">
        <v>0</v>
      </c>
      <c r="AE47" s="161">
        <v>0</v>
      </c>
      <c r="AF47" s="158" t="s">
        <v>102</v>
      </c>
      <c r="AG47" s="158" t="s">
        <v>114</v>
      </c>
      <c r="AH47" s="158" t="s">
        <v>307</v>
      </c>
      <c r="AI47" s="158" t="s">
        <v>308</v>
      </c>
      <c r="AJ47" s="158" t="s">
        <v>309</v>
      </c>
      <c r="AK47" s="158" t="s">
        <v>310</v>
      </c>
      <c r="AL47" s="161">
        <v>188500</v>
      </c>
      <c r="AM47" s="161">
        <v>937500</v>
      </c>
      <c r="AN47" s="158" t="s">
        <v>107</v>
      </c>
      <c r="AO47" s="158" t="s">
        <v>108</v>
      </c>
      <c r="AP47" s="158" t="s">
        <v>502</v>
      </c>
      <c r="AQ47" s="158" t="s">
        <v>503</v>
      </c>
      <c r="AR47" s="161">
        <v>1126000</v>
      </c>
      <c r="AS47" s="162">
        <v>0.15</v>
      </c>
      <c r="AT47" s="162">
        <f t="shared" si="0"/>
        <v>1689</v>
      </c>
    </row>
    <row r="48" spans="1:46" s="158" customFormat="1" x14ac:dyDescent="0.25">
      <c r="A48" t="s">
        <v>92</v>
      </c>
      <c r="B48" t="s">
        <v>311</v>
      </c>
      <c r="C48" s="168" t="s">
        <v>311</v>
      </c>
      <c r="D48" s="168" t="s">
        <v>312</v>
      </c>
      <c r="E48" s="168" t="s">
        <v>95</v>
      </c>
      <c r="H48" s="168" t="s">
        <v>304</v>
      </c>
      <c r="I48" s="168"/>
      <c r="J48" s="168" t="s">
        <v>261</v>
      </c>
      <c r="K48" s="168" t="s">
        <v>98</v>
      </c>
      <c r="N48" s="158" t="s">
        <v>99</v>
      </c>
      <c r="O48" s="158" t="s">
        <v>99</v>
      </c>
      <c r="P48" s="158" t="s">
        <v>100</v>
      </c>
      <c r="Q48" s="158" t="s">
        <v>101</v>
      </c>
      <c r="R48" s="161">
        <v>1031250</v>
      </c>
      <c r="S48" s="161">
        <v>1031250</v>
      </c>
      <c r="T48" s="161">
        <v>0</v>
      </c>
      <c r="U48" s="161">
        <v>0</v>
      </c>
      <c r="V48" s="161">
        <v>0</v>
      </c>
      <c r="W48" s="161">
        <v>0</v>
      </c>
      <c r="X48" s="161">
        <v>0</v>
      </c>
      <c r="Y48" s="161">
        <v>0</v>
      </c>
      <c r="Z48" s="161">
        <v>0</v>
      </c>
      <c r="AA48" s="161">
        <v>0</v>
      </c>
      <c r="AB48" s="161">
        <v>0</v>
      </c>
      <c r="AC48" s="161">
        <v>0</v>
      </c>
      <c r="AD48" s="161">
        <v>0</v>
      </c>
      <c r="AE48" s="161">
        <v>0</v>
      </c>
      <c r="AF48" s="158" t="s">
        <v>102</v>
      </c>
      <c r="AG48" s="158" t="s">
        <v>114</v>
      </c>
      <c r="AH48" s="158" t="s">
        <v>313</v>
      </c>
      <c r="AJ48" s="158" t="s">
        <v>309</v>
      </c>
      <c r="AK48" s="158" t="s">
        <v>314</v>
      </c>
      <c r="AL48" s="161">
        <v>0</v>
      </c>
      <c r="AM48" s="161">
        <v>1031250</v>
      </c>
      <c r="AN48" s="158" t="s">
        <v>107</v>
      </c>
      <c r="AO48" s="158" t="s">
        <v>108</v>
      </c>
      <c r="AP48" s="158" t="s">
        <v>502</v>
      </c>
      <c r="AQ48" s="158" t="s">
        <v>503</v>
      </c>
      <c r="AR48" s="161">
        <v>1031250</v>
      </c>
      <c r="AS48" s="162">
        <v>0.15</v>
      </c>
      <c r="AT48" s="162">
        <f t="shared" si="0"/>
        <v>1546.875</v>
      </c>
    </row>
    <row r="49" spans="1:47" customFormat="1" x14ac:dyDescent="0.25">
      <c r="A49" t="s">
        <v>92</v>
      </c>
      <c r="B49" t="s">
        <v>144</v>
      </c>
      <c r="C49" s="106" t="s">
        <v>144</v>
      </c>
      <c r="D49" t="s">
        <v>145</v>
      </c>
      <c r="E49" t="s">
        <v>112</v>
      </c>
      <c r="H49" t="s">
        <v>146</v>
      </c>
      <c r="K49" t="s">
        <v>147</v>
      </c>
      <c r="N49" t="s">
        <v>123</v>
      </c>
      <c r="O49" t="s">
        <v>124</v>
      </c>
      <c r="P49" t="s">
        <v>148</v>
      </c>
      <c r="Q49" t="s">
        <v>101</v>
      </c>
      <c r="R49" s="107">
        <v>1300000</v>
      </c>
      <c r="S49">
        <v>1663180</v>
      </c>
      <c r="T49">
        <v>0</v>
      </c>
      <c r="U49">
        <v>0</v>
      </c>
      <c r="V49">
        <v>0</v>
      </c>
      <c r="W49">
        <v>0</v>
      </c>
      <c r="X49">
        <v>0</v>
      </c>
      <c r="Y49">
        <v>0</v>
      </c>
      <c r="Z49">
        <v>0</v>
      </c>
      <c r="AA49">
        <v>0</v>
      </c>
      <c r="AB49">
        <v>0</v>
      </c>
      <c r="AC49">
        <v>0</v>
      </c>
      <c r="AD49">
        <v>0</v>
      </c>
      <c r="AE49">
        <v>0</v>
      </c>
      <c r="AF49" t="s">
        <v>102</v>
      </c>
      <c r="AG49" t="s">
        <v>114</v>
      </c>
      <c r="AH49" t="s">
        <v>149</v>
      </c>
      <c r="AJ49" t="s">
        <v>150</v>
      </c>
      <c r="AK49" t="s">
        <v>151</v>
      </c>
      <c r="AL49">
        <v>163180</v>
      </c>
      <c r="AM49">
        <v>1500000</v>
      </c>
      <c r="AN49" t="s">
        <v>152</v>
      </c>
      <c r="AO49" t="s">
        <v>108</v>
      </c>
      <c r="AP49" t="s">
        <v>109</v>
      </c>
      <c r="AQ49" t="s">
        <v>503</v>
      </c>
      <c r="AR49" s="107">
        <v>1300000</v>
      </c>
      <c r="AS49" s="105">
        <v>0.15</v>
      </c>
      <c r="AT49" s="105">
        <f t="shared" si="0"/>
        <v>1950</v>
      </c>
      <c r="AU49" s="108" t="s">
        <v>504</v>
      </c>
    </row>
    <row r="50" spans="1:47" customFormat="1" x14ac:dyDescent="0.25">
      <c r="A50" t="s">
        <v>92</v>
      </c>
      <c r="B50" t="s">
        <v>204</v>
      </c>
      <c r="C50" s="106" t="s">
        <v>204</v>
      </c>
      <c r="D50" t="s">
        <v>205</v>
      </c>
      <c r="E50" t="s">
        <v>119</v>
      </c>
      <c r="H50" t="s">
        <v>197</v>
      </c>
      <c r="J50" t="s">
        <v>198</v>
      </c>
      <c r="K50" t="s">
        <v>179</v>
      </c>
      <c r="N50" t="s">
        <v>123</v>
      </c>
      <c r="O50" t="s">
        <v>124</v>
      </c>
      <c r="P50" t="s">
        <v>180</v>
      </c>
      <c r="Q50" t="s">
        <v>101</v>
      </c>
      <c r="R50" s="108">
        <v>7425000</v>
      </c>
      <c r="S50">
        <v>7425000</v>
      </c>
      <c r="T50">
        <v>0</v>
      </c>
      <c r="U50">
        <v>0</v>
      </c>
      <c r="V50">
        <v>0</v>
      </c>
      <c r="W50">
        <v>0</v>
      </c>
      <c r="X50">
        <v>0</v>
      </c>
      <c r="Y50">
        <v>0</v>
      </c>
      <c r="Z50">
        <v>0</v>
      </c>
      <c r="AA50">
        <v>0</v>
      </c>
      <c r="AB50">
        <v>0</v>
      </c>
      <c r="AC50">
        <v>0</v>
      </c>
      <c r="AD50">
        <v>0</v>
      </c>
      <c r="AE50">
        <v>0</v>
      </c>
      <c r="AF50" t="s">
        <v>102</v>
      </c>
      <c r="AG50" t="s">
        <v>114</v>
      </c>
      <c r="AH50" t="s">
        <v>206</v>
      </c>
      <c r="AI50" t="s">
        <v>207</v>
      </c>
      <c r="AJ50" t="s">
        <v>208</v>
      </c>
      <c r="AK50" t="s">
        <v>209</v>
      </c>
      <c r="AL50">
        <v>0</v>
      </c>
      <c r="AM50">
        <v>7425000</v>
      </c>
      <c r="AN50" t="s">
        <v>203</v>
      </c>
      <c r="AO50" t="s">
        <v>108</v>
      </c>
      <c r="AP50" t="s">
        <v>109</v>
      </c>
      <c r="AQ50" t="s">
        <v>503</v>
      </c>
      <c r="AR50" s="108">
        <v>7425000</v>
      </c>
      <c r="AS50" s="105">
        <v>0.15</v>
      </c>
      <c r="AT50" s="105">
        <f t="shared" si="0"/>
        <v>11137.5</v>
      </c>
      <c r="AU50" s="109" t="s">
        <v>505</v>
      </c>
    </row>
    <row r="51" spans="1:47" customFormat="1" x14ac:dyDescent="0.25">
      <c r="A51" t="s">
        <v>92</v>
      </c>
      <c r="B51" t="s">
        <v>210</v>
      </c>
      <c r="C51" s="106" t="s">
        <v>210</v>
      </c>
      <c r="D51" t="s">
        <v>111</v>
      </c>
      <c r="E51" t="s">
        <v>211</v>
      </c>
      <c r="H51" t="s">
        <v>197</v>
      </c>
      <c r="J51" t="s">
        <v>212</v>
      </c>
      <c r="K51" t="s">
        <v>179</v>
      </c>
      <c r="N51" t="s">
        <v>123</v>
      </c>
      <c r="O51" t="s">
        <v>124</v>
      </c>
      <c r="P51" t="s">
        <v>180</v>
      </c>
      <c r="Q51" t="s">
        <v>101</v>
      </c>
      <c r="R51" s="108">
        <v>1350000</v>
      </c>
      <c r="S51">
        <v>1350000</v>
      </c>
      <c r="T51">
        <v>0</v>
      </c>
      <c r="U51">
        <v>0</v>
      </c>
      <c r="V51">
        <v>0</v>
      </c>
      <c r="W51">
        <v>0</v>
      </c>
      <c r="X51">
        <v>0</v>
      </c>
      <c r="Y51">
        <v>0</v>
      </c>
      <c r="Z51">
        <v>0</v>
      </c>
      <c r="AA51">
        <v>0</v>
      </c>
      <c r="AB51">
        <v>0</v>
      </c>
      <c r="AC51">
        <v>0</v>
      </c>
      <c r="AD51">
        <v>0</v>
      </c>
      <c r="AE51">
        <v>0</v>
      </c>
      <c r="AF51" t="s">
        <v>102</v>
      </c>
      <c r="AG51" t="s">
        <v>114</v>
      </c>
      <c r="AH51" t="s">
        <v>213</v>
      </c>
      <c r="AJ51" t="s">
        <v>208</v>
      </c>
      <c r="AK51" t="s">
        <v>214</v>
      </c>
      <c r="AL51">
        <v>0</v>
      </c>
      <c r="AM51">
        <v>1350000</v>
      </c>
      <c r="AN51" t="s">
        <v>203</v>
      </c>
      <c r="AO51" t="s">
        <v>108</v>
      </c>
      <c r="AP51" t="s">
        <v>109</v>
      </c>
      <c r="AQ51" t="s">
        <v>503</v>
      </c>
      <c r="AR51" s="108">
        <v>1350000</v>
      </c>
      <c r="AS51" s="105">
        <v>0.15</v>
      </c>
      <c r="AT51" s="105">
        <f t="shared" si="0"/>
        <v>2025</v>
      </c>
      <c r="AU51" s="109" t="s">
        <v>505</v>
      </c>
    </row>
    <row r="52" spans="1:47" customFormat="1" x14ac:dyDescent="0.25">
      <c r="A52" t="s">
        <v>92</v>
      </c>
      <c r="B52" t="s">
        <v>248</v>
      </c>
      <c r="C52" s="106" t="s">
        <v>248</v>
      </c>
      <c r="D52" t="s">
        <v>249</v>
      </c>
      <c r="E52" t="s">
        <v>119</v>
      </c>
      <c r="H52" t="s">
        <v>250</v>
      </c>
      <c r="K52" t="s">
        <v>251</v>
      </c>
      <c r="N52" t="s">
        <v>123</v>
      </c>
      <c r="O52" t="s">
        <v>124</v>
      </c>
      <c r="P52" t="s">
        <v>252</v>
      </c>
      <c r="Q52" t="s">
        <v>101</v>
      </c>
      <c r="R52" s="108">
        <v>918690</v>
      </c>
      <c r="S52">
        <v>918690</v>
      </c>
      <c r="T52">
        <v>0</v>
      </c>
      <c r="U52">
        <v>0</v>
      </c>
      <c r="V52">
        <v>0</v>
      </c>
      <c r="W52">
        <v>0</v>
      </c>
      <c r="X52">
        <v>0</v>
      </c>
      <c r="Y52">
        <v>0</v>
      </c>
      <c r="Z52">
        <v>0</v>
      </c>
      <c r="AA52">
        <v>0</v>
      </c>
      <c r="AB52">
        <v>0</v>
      </c>
      <c r="AC52">
        <v>0</v>
      </c>
      <c r="AD52">
        <v>0</v>
      </c>
      <c r="AE52">
        <v>0</v>
      </c>
      <c r="AF52" t="s">
        <v>102</v>
      </c>
      <c r="AG52" t="s">
        <v>114</v>
      </c>
      <c r="AH52" t="s">
        <v>253</v>
      </c>
      <c r="AI52" t="s">
        <v>254</v>
      </c>
      <c r="AJ52" t="s">
        <v>255</v>
      </c>
      <c r="AK52" t="s">
        <v>256</v>
      </c>
      <c r="AL52">
        <v>595590</v>
      </c>
      <c r="AM52">
        <v>323100</v>
      </c>
      <c r="AN52" t="s">
        <v>257</v>
      </c>
      <c r="AO52" t="s">
        <v>108</v>
      </c>
      <c r="AP52" t="s">
        <v>109</v>
      </c>
      <c r="AQ52" t="s">
        <v>503</v>
      </c>
      <c r="AR52" s="108">
        <v>918690</v>
      </c>
      <c r="AS52" s="105">
        <v>0.15</v>
      </c>
      <c r="AT52" s="105">
        <f t="shared" si="0"/>
        <v>1378.0349999999999</v>
      </c>
      <c r="AU52" s="109" t="s">
        <v>505</v>
      </c>
    </row>
    <row r="53" spans="1:47" customFormat="1" x14ac:dyDescent="0.25">
      <c r="A53" t="s">
        <v>92</v>
      </c>
      <c r="B53" t="s">
        <v>370</v>
      </c>
      <c r="C53" s="106" t="s">
        <v>370</v>
      </c>
      <c r="D53" t="s">
        <v>371</v>
      </c>
      <c r="E53" t="s">
        <v>119</v>
      </c>
      <c r="H53" t="s">
        <v>372</v>
      </c>
      <c r="J53" t="s">
        <v>373</v>
      </c>
      <c r="K53" t="s">
        <v>374</v>
      </c>
      <c r="N53" t="s">
        <v>123</v>
      </c>
      <c r="O53" t="s">
        <v>124</v>
      </c>
      <c r="P53" t="s">
        <v>375</v>
      </c>
      <c r="Q53" t="s">
        <v>101</v>
      </c>
      <c r="R53" s="108">
        <v>3883430</v>
      </c>
      <c r="S53">
        <v>3883430</v>
      </c>
      <c r="T53">
        <v>0</v>
      </c>
      <c r="U53">
        <v>0</v>
      </c>
      <c r="V53">
        <v>0</v>
      </c>
      <c r="W53">
        <v>0</v>
      </c>
      <c r="X53">
        <v>0</v>
      </c>
      <c r="Y53">
        <v>0</v>
      </c>
      <c r="Z53">
        <v>0</v>
      </c>
      <c r="AA53">
        <v>0</v>
      </c>
      <c r="AB53">
        <v>0</v>
      </c>
      <c r="AC53">
        <v>0</v>
      </c>
      <c r="AD53">
        <v>0</v>
      </c>
      <c r="AE53">
        <v>0</v>
      </c>
      <c r="AF53" t="s">
        <v>102</v>
      </c>
      <c r="AG53" t="s">
        <v>114</v>
      </c>
      <c r="AH53" t="s">
        <v>376</v>
      </c>
      <c r="AI53" t="s">
        <v>377</v>
      </c>
      <c r="AJ53" t="s">
        <v>378</v>
      </c>
      <c r="AK53" t="s">
        <v>379</v>
      </c>
      <c r="AL53">
        <v>1736680</v>
      </c>
      <c r="AM53">
        <v>2146750</v>
      </c>
      <c r="AN53" t="s">
        <v>380</v>
      </c>
      <c r="AO53" t="s">
        <v>108</v>
      </c>
      <c r="AP53" t="s">
        <v>109</v>
      </c>
      <c r="AQ53" t="s">
        <v>503</v>
      </c>
      <c r="AR53" s="108">
        <v>3883430</v>
      </c>
      <c r="AS53" s="105">
        <v>0.15</v>
      </c>
      <c r="AT53" s="105">
        <f t="shared" si="0"/>
        <v>5825.1450000000004</v>
      </c>
      <c r="AU53" s="109" t="s">
        <v>505</v>
      </c>
    </row>
    <row r="54" spans="1:47" customFormat="1" x14ac:dyDescent="0.25">
      <c r="A54" t="s">
        <v>92</v>
      </c>
      <c r="B54" t="s">
        <v>420</v>
      </c>
      <c r="C54" s="106" t="s">
        <v>420</v>
      </c>
      <c r="D54" t="s">
        <v>421</v>
      </c>
      <c r="E54" t="s">
        <v>119</v>
      </c>
      <c r="H54" t="s">
        <v>422</v>
      </c>
      <c r="K54" t="s">
        <v>423</v>
      </c>
      <c r="N54" t="s">
        <v>123</v>
      </c>
      <c r="O54" t="s">
        <v>124</v>
      </c>
      <c r="P54" t="s">
        <v>424</v>
      </c>
      <c r="Q54" t="s">
        <v>101</v>
      </c>
      <c r="R54" s="108">
        <v>4903280</v>
      </c>
      <c r="S54">
        <v>4903280</v>
      </c>
      <c r="T54">
        <v>0</v>
      </c>
      <c r="U54">
        <v>0</v>
      </c>
      <c r="V54">
        <v>0</v>
      </c>
      <c r="W54">
        <v>0</v>
      </c>
      <c r="X54">
        <v>0</v>
      </c>
      <c r="Y54">
        <v>0</v>
      </c>
      <c r="Z54">
        <v>0</v>
      </c>
      <c r="AA54">
        <v>0</v>
      </c>
      <c r="AB54">
        <v>0</v>
      </c>
      <c r="AC54">
        <v>0</v>
      </c>
      <c r="AD54">
        <v>0</v>
      </c>
      <c r="AE54">
        <v>0</v>
      </c>
      <c r="AF54" t="s">
        <v>102</v>
      </c>
      <c r="AG54" t="s">
        <v>425</v>
      </c>
      <c r="AH54" t="s">
        <v>426</v>
      </c>
      <c r="AI54" t="s">
        <v>427</v>
      </c>
      <c r="AJ54" t="s">
        <v>428</v>
      </c>
      <c r="AK54" t="s">
        <v>429</v>
      </c>
      <c r="AL54">
        <v>3609530</v>
      </c>
      <c r="AM54">
        <v>1293750</v>
      </c>
      <c r="AN54" t="s">
        <v>430</v>
      </c>
      <c r="AO54" t="s">
        <v>108</v>
      </c>
      <c r="AP54" t="s">
        <v>109</v>
      </c>
      <c r="AQ54" t="s">
        <v>503</v>
      </c>
      <c r="AR54" s="108">
        <v>4903280</v>
      </c>
      <c r="AS54" s="105">
        <v>0.15</v>
      </c>
      <c r="AT54" s="105">
        <f t="shared" si="0"/>
        <v>7354.92</v>
      </c>
      <c r="AU54" s="109" t="s">
        <v>505</v>
      </c>
    </row>
    <row r="55" spans="1:47" customFormat="1" x14ac:dyDescent="0.25">
      <c r="A55" t="s">
        <v>92</v>
      </c>
      <c r="B55" t="s">
        <v>473</v>
      </c>
      <c r="C55" s="106" t="s">
        <v>473</v>
      </c>
      <c r="D55" t="s">
        <v>474</v>
      </c>
      <c r="E55" t="s">
        <v>475</v>
      </c>
      <c r="H55" t="s">
        <v>476</v>
      </c>
      <c r="K55" t="s">
        <v>477</v>
      </c>
      <c r="N55" t="s">
        <v>123</v>
      </c>
      <c r="O55" t="s">
        <v>124</v>
      </c>
      <c r="P55" t="s">
        <v>478</v>
      </c>
      <c r="Q55" t="s">
        <v>101</v>
      </c>
      <c r="R55" s="108">
        <v>1382390</v>
      </c>
      <c r="S55">
        <v>1382390</v>
      </c>
      <c r="T55">
        <v>0</v>
      </c>
      <c r="U55">
        <v>0</v>
      </c>
      <c r="V55">
        <v>0</v>
      </c>
      <c r="W55">
        <v>0</v>
      </c>
      <c r="X55">
        <v>0</v>
      </c>
      <c r="Y55">
        <v>0</v>
      </c>
      <c r="Z55">
        <v>0</v>
      </c>
      <c r="AA55">
        <v>0</v>
      </c>
      <c r="AB55">
        <v>0</v>
      </c>
      <c r="AC55">
        <v>0</v>
      </c>
      <c r="AD55">
        <v>0</v>
      </c>
      <c r="AE55">
        <v>0</v>
      </c>
      <c r="AF55" t="s">
        <v>102</v>
      </c>
      <c r="AG55" t="s">
        <v>479</v>
      </c>
      <c r="AH55" t="s">
        <v>480</v>
      </c>
      <c r="AJ55" t="s">
        <v>481</v>
      </c>
      <c r="AK55" t="s">
        <v>482</v>
      </c>
      <c r="AL55">
        <v>230760</v>
      </c>
      <c r="AM55">
        <v>1151630</v>
      </c>
      <c r="AN55" t="s">
        <v>483</v>
      </c>
      <c r="AO55" t="s">
        <v>108</v>
      </c>
      <c r="AP55" t="s">
        <v>109</v>
      </c>
      <c r="AQ55" t="s">
        <v>503</v>
      </c>
      <c r="AR55" s="108">
        <v>1382390</v>
      </c>
      <c r="AS55" s="105">
        <v>0.15</v>
      </c>
      <c r="AT55" s="105">
        <f t="shared" si="0"/>
        <v>2073.585</v>
      </c>
      <c r="AU55" s="109" t="s">
        <v>505</v>
      </c>
    </row>
    <row r="56" spans="1:47" s="110" customFormat="1" ht="15.75" thickBot="1" x14ac:dyDescent="0.3">
      <c r="AR56" s="111">
        <f>SUM(AR2:AR55)</f>
        <v>287479430</v>
      </c>
      <c r="AS56" s="111"/>
      <c r="AT56" s="111">
        <f t="shared" ref="AT56" si="1">SUM(AT2:AT55)</f>
        <v>431219.14500000002</v>
      </c>
    </row>
    <row r="57" spans="1:47" ht="15.75" thickTop="1" x14ac:dyDescent="0.25"/>
    <row r="58" spans="1:47" x14ac:dyDescent="0.25">
      <c r="AR58" s="163" t="s">
        <v>506</v>
      </c>
      <c r="AS58" s="164"/>
      <c r="AT58" s="165">
        <f>AT56</f>
        <v>431219.14500000002</v>
      </c>
    </row>
    <row r="59" spans="1:47" x14ac:dyDescent="0.25">
      <c r="AR59" s="163" t="s">
        <v>507</v>
      </c>
      <c r="AS59" s="164"/>
      <c r="AT59" s="165">
        <f>AT58*0.98</f>
        <v>422594.76209999999</v>
      </c>
    </row>
    <row r="60" spans="1:47" x14ac:dyDescent="0.25">
      <c r="AR60" s="166" t="s">
        <v>508</v>
      </c>
      <c r="AS60" s="164"/>
      <c r="AT60" s="165">
        <v>3946</v>
      </c>
    </row>
    <row r="61" spans="1:47" x14ac:dyDescent="0.25">
      <c r="AR61" s="227" t="s">
        <v>509</v>
      </c>
      <c r="AS61" s="227"/>
      <c r="AT61" s="167">
        <f>AT59-AT60</f>
        <v>418648.76209999999</v>
      </c>
    </row>
  </sheetData>
  <autoFilter ref="C1:AT56" xr:uid="{B16C459D-7985-465B-AD2B-D4B36D4AB9F3}"/>
  <mergeCells count="1">
    <mergeCell ref="AR61:AS61"/>
  </mergeCells>
  <pageMargins left="0.7" right="0.7" top="0.75" bottom="0.75" header="0.3" footer="0.3"/>
  <pageSetup orientation="portrait" verticalDpi="0" r:id="rId1"/>
  <ignoredErrors>
    <ignoredError sqref="C2:D4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C43B6-9298-4A4A-9362-0E3E641656FD}">
  <dimension ref="A1:AU62"/>
  <sheetViews>
    <sheetView topLeftCell="R43" workbookViewId="0">
      <selection activeCell="AX67" sqref="AX67"/>
    </sheetView>
  </sheetViews>
  <sheetFormatPr defaultRowHeight="15" x14ac:dyDescent="0.25"/>
  <cols>
    <col min="1" max="1" width="17.85546875" bestFit="1" customWidth="1"/>
    <col min="2" max="2" width="22" hidden="1" customWidth="1"/>
    <col min="3" max="3" width="20.42578125" bestFit="1" customWidth="1"/>
    <col min="4" max="4" width="14.85546875" bestFit="1" customWidth="1"/>
    <col min="5" max="5" width="21.140625" bestFit="1" customWidth="1"/>
    <col min="6" max="6" width="10.7109375" bestFit="1" customWidth="1"/>
    <col min="7" max="7" width="10.42578125" bestFit="1" customWidth="1"/>
    <col min="8" max="8" width="38.7109375" bestFit="1" customWidth="1"/>
    <col min="9" max="9" width="17.7109375" hidden="1" customWidth="1"/>
    <col min="10" max="10" width="34.42578125" hidden="1" customWidth="1"/>
    <col min="11" max="11" width="29.7109375" hidden="1" customWidth="1"/>
    <col min="12" max="13" width="25.42578125" hidden="1" customWidth="1"/>
    <col min="14" max="14" width="14.85546875" hidden="1" customWidth="1"/>
    <col min="15" max="15" width="16.5703125" hidden="1" customWidth="1"/>
    <col min="16" max="16" width="18.85546875" hidden="1" customWidth="1"/>
    <col min="17" max="17" width="26.28515625" hidden="1" customWidth="1"/>
    <col min="18" max="18" width="12.7109375" bestFit="1" customWidth="1"/>
    <col min="19" max="19" width="20.42578125" bestFit="1" customWidth="1"/>
    <col min="20" max="20" width="14.28515625" hidden="1" customWidth="1"/>
    <col min="21" max="21" width="11.140625" hidden="1" customWidth="1"/>
    <col min="22" max="23" width="17.140625" hidden="1" customWidth="1"/>
    <col min="24" max="24" width="13.140625" hidden="1" customWidth="1"/>
    <col min="25" max="25" width="14.140625" hidden="1" customWidth="1"/>
    <col min="26" max="26" width="11.42578125" hidden="1" customWidth="1"/>
    <col min="27" max="27" width="12.140625" hidden="1" customWidth="1"/>
    <col min="28" max="28" width="13.28515625" hidden="1" customWidth="1"/>
    <col min="29" max="29" width="15.85546875" hidden="1" customWidth="1"/>
    <col min="30" max="30" width="21.42578125" hidden="1" customWidth="1"/>
    <col min="31" max="31" width="16.7109375" bestFit="1" customWidth="1"/>
    <col min="32" max="32" width="12.5703125" bestFit="1" customWidth="1"/>
    <col min="33" max="33" width="30.42578125" bestFit="1" customWidth="1"/>
    <col min="34" max="34" width="31.42578125" hidden="1" customWidth="1"/>
    <col min="35" max="35" width="36" hidden="1" customWidth="1"/>
    <col min="36" max="36" width="34.5703125" hidden="1" customWidth="1"/>
    <col min="37" max="37" width="30.140625" hidden="1" customWidth="1"/>
    <col min="38" max="39" width="12.7109375" hidden="1" customWidth="1"/>
    <col min="40" max="40" width="19.7109375" hidden="1" customWidth="1"/>
    <col min="41" max="41" width="10.42578125" bestFit="1" customWidth="1"/>
    <col min="42" max="42" width="11.42578125" bestFit="1" customWidth="1"/>
    <col min="43" max="43" width="34.28515625" customWidth="1"/>
    <col min="44" max="44" width="12.7109375" style="194" customWidth="1"/>
    <col min="45" max="45" width="15" style="195" customWidth="1"/>
    <col min="46" max="46" width="11.7109375" style="195" customWidth="1"/>
    <col min="47" max="47" width="15" style="195" customWidth="1"/>
  </cols>
  <sheetData>
    <row r="1" spans="1:47" x14ac:dyDescent="0.25">
      <c r="A1" t="s">
        <v>50</v>
      </c>
      <c r="B1" t="s">
        <v>51</v>
      </c>
      <c r="C1" t="s">
        <v>52</v>
      </c>
      <c r="D1" t="s">
        <v>53</v>
      </c>
      <c r="E1" t="s">
        <v>54</v>
      </c>
      <c r="F1" t="s">
        <v>55</v>
      </c>
      <c r="G1" t="s">
        <v>56</v>
      </c>
      <c r="H1" t="s">
        <v>57</v>
      </c>
      <c r="I1" t="s">
        <v>58</v>
      </c>
      <c r="J1" t="s">
        <v>59</v>
      </c>
      <c r="K1" t="s">
        <v>60</v>
      </c>
      <c r="L1" t="s">
        <v>61</v>
      </c>
      <c r="M1" t="s">
        <v>62</v>
      </c>
      <c r="N1" t="s">
        <v>63</v>
      </c>
      <c r="O1" t="s">
        <v>64</v>
      </c>
      <c r="P1" t="s">
        <v>65</v>
      </c>
      <c r="Q1" t="s">
        <v>66</v>
      </c>
      <c r="R1" t="s">
        <v>67</v>
      </c>
      <c r="S1" t="s">
        <v>68</v>
      </c>
      <c r="T1" t="s">
        <v>69</v>
      </c>
      <c r="U1" t="s">
        <v>70</v>
      </c>
      <c r="V1" t="s">
        <v>71</v>
      </c>
      <c r="W1" t="s">
        <v>72</v>
      </c>
      <c r="X1" t="s">
        <v>73</v>
      </c>
      <c r="Y1" t="s">
        <v>74</v>
      </c>
      <c r="Z1" t="s">
        <v>75</v>
      </c>
      <c r="AA1" t="s">
        <v>76</v>
      </c>
      <c r="AB1" t="s">
        <v>77</v>
      </c>
      <c r="AC1" t="s">
        <v>78</v>
      </c>
      <c r="AD1" t="s">
        <v>79</v>
      </c>
      <c r="AE1" t="s">
        <v>80</v>
      </c>
      <c r="AF1" t="s">
        <v>81</v>
      </c>
      <c r="AG1" t="s">
        <v>82</v>
      </c>
      <c r="AH1" t="s">
        <v>83</v>
      </c>
      <c r="AI1" t="s">
        <v>84</v>
      </c>
      <c r="AJ1" t="s">
        <v>85</v>
      </c>
      <c r="AK1" t="s">
        <v>86</v>
      </c>
      <c r="AL1" t="s">
        <v>87</v>
      </c>
      <c r="AM1" t="s">
        <v>88</v>
      </c>
      <c r="AN1" t="s">
        <v>89</v>
      </c>
      <c r="AO1" t="s">
        <v>90</v>
      </c>
      <c r="AP1" t="s">
        <v>91</v>
      </c>
      <c r="AQ1" t="s">
        <v>567</v>
      </c>
      <c r="AR1" s="194" t="s">
        <v>568</v>
      </c>
      <c r="AS1" s="195" t="s">
        <v>67</v>
      </c>
      <c r="AT1" s="195" t="s">
        <v>569</v>
      </c>
      <c r="AU1" s="195" t="s">
        <v>570</v>
      </c>
    </row>
    <row r="2" spans="1:47" x14ac:dyDescent="0.25">
      <c r="A2" t="s">
        <v>92</v>
      </c>
      <c r="B2" t="s">
        <v>248</v>
      </c>
      <c r="C2" t="s">
        <v>248</v>
      </c>
      <c r="D2" t="s">
        <v>249</v>
      </c>
      <c r="E2" t="s">
        <v>119</v>
      </c>
      <c r="H2" t="s">
        <v>250</v>
      </c>
      <c r="K2" t="s">
        <v>251</v>
      </c>
      <c r="N2" t="s">
        <v>123</v>
      </c>
      <c r="O2" t="s">
        <v>124</v>
      </c>
      <c r="P2" t="s">
        <v>252</v>
      </c>
      <c r="Q2" t="s">
        <v>101</v>
      </c>
      <c r="R2" s="18">
        <v>1088770</v>
      </c>
      <c r="S2" s="18">
        <v>1088770</v>
      </c>
      <c r="T2" s="18">
        <v>0</v>
      </c>
      <c r="U2" s="18">
        <v>0</v>
      </c>
      <c r="V2" s="18">
        <v>0</v>
      </c>
      <c r="W2" s="18">
        <v>0</v>
      </c>
      <c r="X2" s="18">
        <v>0</v>
      </c>
      <c r="Y2" s="18">
        <v>0</v>
      </c>
      <c r="Z2" s="18">
        <v>0</v>
      </c>
      <c r="AA2" s="18">
        <v>0</v>
      </c>
      <c r="AB2" s="18">
        <v>0</v>
      </c>
      <c r="AC2" s="18">
        <v>0</v>
      </c>
      <c r="AD2" s="18">
        <v>0</v>
      </c>
      <c r="AE2" s="18">
        <v>0</v>
      </c>
      <c r="AF2" t="s">
        <v>102</v>
      </c>
      <c r="AG2" t="s">
        <v>114</v>
      </c>
      <c r="AH2" t="s">
        <v>253</v>
      </c>
      <c r="AI2" t="s">
        <v>254</v>
      </c>
      <c r="AJ2" t="s">
        <v>255</v>
      </c>
      <c r="AK2" t="s">
        <v>256</v>
      </c>
      <c r="AL2" s="18">
        <v>819520</v>
      </c>
      <c r="AM2" s="18">
        <v>269250</v>
      </c>
      <c r="AN2" t="s">
        <v>257</v>
      </c>
      <c r="AO2" t="s">
        <v>108</v>
      </c>
      <c r="AP2" t="s">
        <v>571</v>
      </c>
      <c r="AR2" s="194" t="s">
        <v>503</v>
      </c>
      <c r="AS2" s="196">
        <v>1088770</v>
      </c>
      <c r="AT2" s="195">
        <v>0.15</v>
      </c>
      <c r="AU2" s="195">
        <f>(AS2/100)*AT2</f>
        <v>1633.155</v>
      </c>
    </row>
    <row r="3" spans="1:47" x14ac:dyDescent="0.25">
      <c r="A3" t="s">
        <v>92</v>
      </c>
      <c r="B3" t="s">
        <v>227</v>
      </c>
      <c r="C3" t="s">
        <v>227</v>
      </c>
      <c r="D3" t="s">
        <v>572</v>
      </c>
      <c r="E3" t="s">
        <v>119</v>
      </c>
      <c r="H3" t="s">
        <v>229</v>
      </c>
      <c r="J3" t="s">
        <v>230</v>
      </c>
      <c r="K3" t="s">
        <v>231</v>
      </c>
      <c r="N3" t="s">
        <v>123</v>
      </c>
      <c r="O3" t="s">
        <v>124</v>
      </c>
      <c r="P3" t="s">
        <v>232</v>
      </c>
      <c r="Q3" t="s">
        <v>101</v>
      </c>
      <c r="R3" s="18">
        <v>2168430</v>
      </c>
      <c r="S3" s="18">
        <v>2168430</v>
      </c>
      <c r="T3" s="18">
        <v>0</v>
      </c>
      <c r="U3" s="18">
        <v>0</v>
      </c>
      <c r="V3" s="18">
        <v>0</v>
      </c>
      <c r="W3" s="18">
        <v>0</v>
      </c>
      <c r="X3" s="18">
        <v>0</v>
      </c>
      <c r="Y3" s="18">
        <v>0</v>
      </c>
      <c r="Z3" s="18">
        <v>0</v>
      </c>
      <c r="AA3" s="18">
        <v>0</v>
      </c>
      <c r="AB3" s="18">
        <v>0</v>
      </c>
      <c r="AC3" s="18">
        <v>0</v>
      </c>
      <c r="AD3" s="18">
        <v>0</v>
      </c>
      <c r="AE3" s="18">
        <v>0</v>
      </c>
      <c r="AF3" t="s">
        <v>102</v>
      </c>
      <c r="AG3" t="s">
        <v>114</v>
      </c>
      <c r="AH3" t="s">
        <v>233</v>
      </c>
      <c r="AI3" t="s">
        <v>234</v>
      </c>
      <c r="AJ3" t="s">
        <v>235</v>
      </c>
      <c r="AK3" t="s">
        <v>236</v>
      </c>
      <c r="AL3" s="18">
        <v>1630050</v>
      </c>
      <c r="AM3" s="18">
        <v>538380</v>
      </c>
      <c r="AN3" t="s">
        <v>237</v>
      </c>
      <c r="AO3" t="s">
        <v>108</v>
      </c>
      <c r="AP3" t="s">
        <v>571</v>
      </c>
      <c r="AR3" s="194" t="s">
        <v>503</v>
      </c>
      <c r="AS3" s="196">
        <v>2168430</v>
      </c>
      <c r="AT3" s="195">
        <v>0.15</v>
      </c>
      <c r="AU3" s="195">
        <f t="shared" ref="AU3:AU55" si="0">(AS3/100)*AT3</f>
        <v>3252.645</v>
      </c>
    </row>
    <row r="4" spans="1:47" x14ac:dyDescent="0.25">
      <c r="A4" t="s">
        <v>92</v>
      </c>
      <c r="B4" t="s">
        <v>573</v>
      </c>
      <c r="C4" t="s">
        <v>574</v>
      </c>
      <c r="D4" t="s">
        <v>187</v>
      </c>
      <c r="E4" t="s">
        <v>211</v>
      </c>
      <c r="H4" t="s">
        <v>575</v>
      </c>
      <c r="J4" t="s">
        <v>576</v>
      </c>
      <c r="K4" t="s">
        <v>577</v>
      </c>
      <c r="N4" t="s">
        <v>578</v>
      </c>
      <c r="O4" t="s">
        <v>124</v>
      </c>
      <c r="P4" t="s">
        <v>579</v>
      </c>
      <c r="Q4" t="s">
        <v>101</v>
      </c>
      <c r="R4" s="18">
        <v>63162000</v>
      </c>
      <c r="S4" s="18">
        <v>63162000</v>
      </c>
      <c r="T4" s="18">
        <v>0</v>
      </c>
      <c r="U4" s="18">
        <v>0</v>
      </c>
      <c r="V4" s="18">
        <v>0</v>
      </c>
      <c r="W4" s="18">
        <v>0</v>
      </c>
      <c r="X4" s="18">
        <v>0</v>
      </c>
      <c r="Y4" s="18">
        <v>0</v>
      </c>
      <c r="Z4" s="18">
        <v>0</v>
      </c>
      <c r="AA4" s="18">
        <v>0</v>
      </c>
      <c r="AB4" s="18">
        <v>0</v>
      </c>
      <c r="AC4" s="18">
        <v>0</v>
      </c>
      <c r="AD4" s="18">
        <v>0</v>
      </c>
      <c r="AE4" s="18">
        <v>0</v>
      </c>
      <c r="AF4" t="s">
        <v>102</v>
      </c>
      <c r="AG4" t="s">
        <v>580</v>
      </c>
      <c r="AH4" t="s">
        <v>434</v>
      </c>
      <c r="AI4" t="s">
        <v>581</v>
      </c>
      <c r="AJ4" t="s">
        <v>582</v>
      </c>
      <c r="AK4" t="s">
        <v>436</v>
      </c>
      <c r="AL4" s="18">
        <v>53412440</v>
      </c>
      <c r="AM4" s="18">
        <v>9749560</v>
      </c>
      <c r="AN4" t="s">
        <v>583</v>
      </c>
      <c r="AO4" t="s">
        <v>108</v>
      </c>
      <c r="AP4" t="s">
        <v>571</v>
      </c>
      <c r="AR4" s="194" t="s">
        <v>503</v>
      </c>
      <c r="AS4" s="196">
        <v>63162000</v>
      </c>
      <c r="AT4" s="195">
        <v>0.15</v>
      </c>
      <c r="AU4" s="195">
        <f t="shared" si="0"/>
        <v>94743</v>
      </c>
    </row>
    <row r="5" spans="1:47" x14ac:dyDescent="0.25">
      <c r="A5" t="s">
        <v>92</v>
      </c>
      <c r="B5" t="s">
        <v>292</v>
      </c>
      <c r="C5" t="s">
        <v>292</v>
      </c>
      <c r="D5" t="s">
        <v>293</v>
      </c>
      <c r="E5" t="s">
        <v>95</v>
      </c>
      <c r="H5" t="s">
        <v>294</v>
      </c>
      <c r="K5" t="s">
        <v>295</v>
      </c>
      <c r="N5" t="s">
        <v>123</v>
      </c>
      <c r="O5" t="s">
        <v>124</v>
      </c>
      <c r="P5" t="s">
        <v>296</v>
      </c>
      <c r="Q5" t="s">
        <v>101</v>
      </c>
      <c r="R5" s="18">
        <v>1035000</v>
      </c>
      <c r="S5" s="18">
        <v>1035000</v>
      </c>
      <c r="T5" s="18">
        <v>0</v>
      </c>
      <c r="U5" s="18">
        <v>0</v>
      </c>
      <c r="V5" s="18">
        <v>0</v>
      </c>
      <c r="W5" s="18">
        <v>0</v>
      </c>
      <c r="X5" s="18">
        <v>0</v>
      </c>
      <c r="Y5" s="18">
        <v>0</v>
      </c>
      <c r="Z5" s="18">
        <v>0</v>
      </c>
      <c r="AA5" s="18">
        <v>0</v>
      </c>
      <c r="AB5" s="18">
        <v>0</v>
      </c>
      <c r="AC5" s="18">
        <v>0</v>
      </c>
      <c r="AD5" s="18">
        <v>0</v>
      </c>
      <c r="AE5" s="18">
        <v>0</v>
      </c>
      <c r="AF5" t="s">
        <v>102</v>
      </c>
      <c r="AG5" t="s">
        <v>114</v>
      </c>
      <c r="AH5" t="s">
        <v>297</v>
      </c>
      <c r="AI5" t="s">
        <v>298</v>
      </c>
      <c r="AJ5" t="s">
        <v>299</v>
      </c>
      <c r="AK5" t="s">
        <v>300</v>
      </c>
      <c r="AL5" s="18">
        <v>90000</v>
      </c>
      <c r="AM5" s="18">
        <v>945000</v>
      </c>
      <c r="AN5" t="s">
        <v>301</v>
      </c>
      <c r="AO5" t="s">
        <v>108</v>
      </c>
      <c r="AP5" t="s">
        <v>571</v>
      </c>
      <c r="AR5" s="194" t="s">
        <v>503</v>
      </c>
      <c r="AS5" s="196">
        <v>1035000</v>
      </c>
      <c r="AT5" s="195">
        <v>0.15</v>
      </c>
      <c r="AU5" s="195">
        <f t="shared" si="0"/>
        <v>1552.5</v>
      </c>
    </row>
    <row r="6" spans="1:47" x14ac:dyDescent="0.25">
      <c r="A6" t="s">
        <v>92</v>
      </c>
      <c r="B6" t="s">
        <v>144</v>
      </c>
      <c r="C6" t="s">
        <v>144</v>
      </c>
      <c r="D6" t="s">
        <v>145</v>
      </c>
      <c r="E6" t="s">
        <v>112</v>
      </c>
      <c r="H6" t="s">
        <v>146</v>
      </c>
      <c r="K6" t="s">
        <v>147</v>
      </c>
      <c r="N6" t="s">
        <v>123</v>
      </c>
      <c r="O6" t="s">
        <v>124</v>
      </c>
      <c r="P6" t="s">
        <v>148</v>
      </c>
      <c r="Q6" t="s">
        <v>101</v>
      </c>
      <c r="R6" s="18">
        <v>1527000</v>
      </c>
      <c r="S6" s="18">
        <v>1527000</v>
      </c>
      <c r="T6" s="18">
        <v>0</v>
      </c>
      <c r="U6" s="18">
        <v>0</v>
      </c>
      <c r="V6" s="18">
        <v>0</v>
      </c>
      <c r="W6" s="18">
        <v>0</v>
      </c>
      <c r="X6" s="18">
        <v>0</v>
      </c>
      <c r="Y6" s="18">
        <v>0</v>
      </c>
      <c r="Z6" s="18">
        <v>0</v>
      </c>
      <c r="AA6" s="18">
        <v>0</v>
      </c>
      <c r="AB6" s="18">
        <v>0</v>
      </c>
      <c r="AC6" s="18">
        <v>0</v>
      </c>
      <c r="AD6" s="18">
        <v>0</v>
      </c>
      <c r="AE6" s="18">
        <v>0</v>
      </c>
      <c r="AF6" t="s">
        <v>102</v>
      </c>
      <c r="AG6" t="s">
        <v>114</v>
      </c>
      <c r="AH6" t="s">
        <v>149</v>
      </c>
      <c r="AJ6" t="s">
        <v>150</v>
      </c>
      <c r="AK6" t="s">
        <v>151</v>
      </c>
      <c r="AL6" s="18">
        <v>277000</v>
      </c>
      <c r="AM6" s="18">
        <v>1250000</v>
      </c>
      <c r="AN6" t="s">
        <v>152</v>
      </c>
      <c r="AO6" t="s">
        <v>108</v>
      </c>
      <c r="AP6" t="s">
        <v>571</v>
      </c>
      <c r="AR6" s="194" t="s">
        <v>503</v>
      </c>
      <c r="AS6" s="196">
        <v>1527000</v>
      </c>
      <c r="AT6" s="195">
        <v>0.15</v>
      </c>
      <c r="AU6" s="195">
        <f t="shared" si="0"/>
        <v>2290.5</v>
      </c>
    </row>
    <row r="7" spans="1:47" x14ac:dyDescent="0.25">
      <c r="A7" t="s">
        <v>92</v>
      </c>
      <c r="B7" t="s">
        <v>215</v>
      </c>
      <c r="C7" t="s">
        <v>215</v>
      </c>
      <c r="D7" t="s">
        <v>216</v>
      </c>
      <c r="E7" t="s">
        <v>211</v>
      </c>
      <c r="H7" t="s">
        <v>217</v>
      </c>
      <c r="K7" t="s">
        <v>218</v>
      </c>
      <c r="N7" t="s">
        <v>219</v>
      </c>
      <c r="O7" t="s">
        <v>220</v>
      </c>
      <c r="P7" t="s">
        <v>221</v>
      </c>
      <c r="Q7" t="s">
        <v>101</v>
      </c>
      <c r="R7" s="18">
        <v>41250000</v>
      </c>
      <c r="S7" s="18">
        <v>41250000</v>
      </c>
      <c r="T7" s="18">
        <v>0</v>
      </c>
      <c r="U7" s="18">
        <v>0</v>
      </c>
      <c r="V7" s="18">
        <v>0</v>
      </c>
      <c r="W7" s="18">
        <v>0</v>
      </c>
      <c r="X7" s="18">
        <v>0</v>
      </c>
      <c r="Y7" s="18">
        <v>0</v>
      </c>
      <c r="Z7" s="18">
        <v>0</v>
      </c>
      <c r="AA7" s="18">
        <v>0</v>
      </c>
      <c r="AB7" s="18">
        <v>0</v>
      </c>
      <c r="AC7" s="18">
        <v>0</v>
      </c>
      <c r="AD7" s="18">
        <v>0</v>
      </c>
      <c r="AE7" s="18">
        <v>0</v>
      </c>
      <c r="AF7" t="s">
        <v>102</v>
      </c>
      <c r="AG7" t="s">
        <v>114</v>
      </c>
      <c r="AH7" t="s">
        <v>222</v>
      </c>
      <c r="AI7" t="s">
        <v>223</v>
      </c>
      <c r="AJ7" t="s">
        <v>224</v>
      </c>
      <c r="AK7" t="s">
        <v>225</v>
      </c>
      <c r="AL7" s="18">
        <v>35062500</v>
      </c>
      <c r="AM7" s="18">
        <v>6187500</v>
      </c>
      <c r="AN7" t="s">
        <v>226</v>
      </c>
      <c r="AO7" t="s">
        <v>108</v>
      </c>
      <c r="AP7" t="s">
        <v>571</v>
      </c>
      <c r="AR7" s="194" t="s">
        <v>503</v>
      </c>
      <c r="AS7" s="196">
        <v>41250000</v>
      </c>
      <c r="AT7" s="195">
        <v>0.15</v>
      </c>
      <c r="AU7" s="195">
        <f t="shared" si="0"/>
        <v>61875</v>
      </c>
    </row>
    <row r="8" spans="1:47" x14ac:dyDescent="0.25">
      <c r="A8" t="s">
        <v>92</v>
      </c>
      <c r="B8" t="s">
        <v>584</v>
      </c>
      <c r="C8" t="s">
        <v>584</v>
      </c>
      <c r="D8" t="s">
        <v>585</v>
      </c>
      <c r="E8" t="s">
        <v>119</v>
      </c>
      <c r="H8" t="s">
        <v>586</v>
      </c>
      <c r="J8" t="s">
        <v>587</v>
      </c>
      <c r="K8" t="s">
        <v>588</v>
      </c>
      <c r="N8" t="s">
        <v>123</v>
      </c>
      <c r="O8" t="s">
        <v>124</v>
      </c>
      <c r="P8" t="s">
        <v>589</v>
      </c>
      <c r="Q8" t="s">
        <v>101</v>
      </c>
      <c r="R8" s="18">
        <v>22774370</v>
      </c>
      <c r="S8" s="18">
        <v>22774370</v>
      </c>
      <c r="T8" s="18">
        <v>0</v>
      </c>
      <c r="U8" s="18">
        <v>0</v>
      </c>
      <c r="V8" s="18">
        <v>0</v>
      </c>
      <c r="W8" s="18">
        <v>0</v>
      </c>
      <c r="X8" s="18">
        <v>0</v>
      </c>
      <c r="Y8" s="18">
        <v>0</v>
      </c>
      <c r="Z8" s="18">
        <v>0</v>
      </c>
      <c r="AA8" s="18">
        <v>0</v>
      </c>
      <c r="AB8" s="18">
        <v>0</v>
      </c>
      <c r="AC8" s="18">
        <v>0</v>
      </c>
      <c r="AD8" s="18">
        <v>0</v>
      </c>
      <c r="AE8" s="18">
        <v>0</v>
      </c>
      <c r="AF8" t="s">
        <v>102</v>
      </c>
      <c r="AG8" t="s">
        <v>590</v>
      </c>
      <c r="AH8" t="s">
        <v>591</v>
      </c>
      <c r="AJ8" t="s">
        <v>208</v>
      </c>
      <c r="AK8" t="s">
        <v>209</v>
      </c>
      <c r="AL8" s="18">
        <v>15493370</v>
      </c>
      <c r="AM8" s="18">
        <v>7281000</v>
      </c>
      <c r="AN8" t="s">
        <v>592</v>
      </c>
      <c r="AO8" t="s">
        <v>108</v>
      </c>
      <c r="AP8" t="s">
        <v>571</v>
      </c>
      <c r="AR8" s="194" t="s">
        <v>503</v>
      </c>
      <c r="AS8" s="196">
        <v>22774370</v>
      </c>
      <c r="AT8" s="195">
        <v>0.15</v>
      </c>
      <c r="AU8" s="195">
        <f t="shared" si="0"/>
        <v>34161.555</v>
      </c>
    </row>
    <row r="9" spans="1:47" x14ac:dyDescent="0.25">
      <c r="A9" t="s">
        <v>92</v>
      </c>
      <c r="B9" t="s">
        <v>195</v>
      </c>
      <c r="C9" t="s">
        <v>195</v>
      </c>
      <c r="D9" t="s">
        <v>196</v>
      </c>
      <c r="E9" t="s">
        <v>112</v>
      </c>
      <c r="H9" t="s">
        <v>197</v>
      </c>
      <c r="J9" t="s">
        <v>198</v>
      </c>
      <c r="K9" t="s">
        <v>588</v>
      </c>
      <c r="N9" t="s">
        <v>123</v>
      </c>
      <c r="O9" t="s">
        <v>124</v>
      </c>
      <c r="P9" t="s">
        <v>589</v>
      </c>
      <c r="Q9" t="s">
        <v>101</v>
      </c>
      <c r="R9" s="18">
        <v>5560690</v>
      </c>
      <c r="S9" s="18">
        <v>5560690</v>
      </c>
      <c r="T9" s="18">
        <v>0</v>
      </c>
      <c r="U9" s="18">
        <v>0</v>
      </c>
      <c r="V9" s="18">
        <v>0</v>
      </c>
      <c r="W9" s="18">
        <v>0</v>
      </c>
      <c r="X9" s="18">
        <v>0</v>
      </c>
      <c r="Y9" s="18">
        <v>0</v>
      </c>
      <c r="Z9" s="18">
        <v>0</v>
      </c>
      <c r="AA9" s="18">
        <v>0</v>
      </c>
      <c r="AB9" s="18">
        <v>0</v>
      </c>
      <c r="AC9" s="18">
        <v>0</v>
      </c>
      <c r="AD9" s="18">
        <v>0</v>
      </c>
      <c r="AE9" s="18">
        <v>0</v>
      </c>
      <c r="AF9" t="s">
        <v>102</v>
      </c>
      <c r="AG9" t="s">
        <v>114</v>
      </c>
      <c r="AH9" t="s">
        <v>199</v>
      </c>
      <c r="AI9" t="s">
        <v>200</v>
      </c>
      <c r="AJ9" t="s">
        <v>201</v>
      </c>
      <c r="AK9" t="s">
        <v>202</v>
      </c>
      <c r="AL9" s="18">
        <v>4435690</v>
      </c>
      <c r="AM9" s="18">
        <v>1125000</v>
      </c>
      <c r="AN9" t="s">
        <v>203</v>
      </c>
      <c r="AO9" t="s">
        <v>108</v>
      </c>
      <c r="AP9" t="s">
        <v>571</v>
      </c>
      <c r="AR9" s="194" t="s">
        <v>503</v>
      </c>
      <c r="AS9" s="196">
        <v>5560690</v>
      </c>
      <c r="AT9" s="195">
        <v>0.15</v>
      </c>
      <c r="AU9" s="195">
        <f t="shared" si="0"/>
        <v>8341.0349999999999</v>
      </c>
    </row>
    <row r="10" spans="1:47" x14ac:dyDescent="0.25">
      <c r="A10" t="s">
        <v>92</v>
      </c>
      <c r="B10" t="s">
        <v>186</v>
      </c>
      <c r="C10" t="s">
        <v>186</v>
      </c>
      <c r="D10" t="s">
        <v>187</v>
      </c>
      <c r="E10" t="s">
        <v>112</v>
      </c>
      <c r="H10" t="s">
        <v>188</v>
      </c>
      <c r="J10" t="s">
        <v>198</v>
      </c>
      <c r="K10" t="s">
        <v>588</v>
      </c>
      <c r="N10" t="s">
        <v>123</v>
      </c>
      <c r="O10" t="s">
        <v>124</v>
      </c>
      <c r="P10" t="s">
        <v>589</v>
      </c>
      <c r="Q10" t="s">
        <v>101</v>
      </c>
      <c r="R10" s="18">
        <v>5396800</v>
      </c>
      <c r="S10" s="18">
        <v>5396800</v>
      </c>
      <c r="T10" s="18">
        <v>0</v>
      </c>
      <c r="U10" s="18">
        <v>0</v>
      </c>
      <c r="V10" s="18">
        <v>0</v>
      </c>
      <c r="W10" s="18">
        <v>0</v>
      </c>
      <c r="X10" s="18">
        <v>0</v>
      </c>
      <c r="Y10" s="18">
        <v>0</v>
      </c>
      <c r="Z10" s="18">
        <v>0</v>
      </c>
      <c r="AA10" s="18">
        <v>0</v>
      </c>
      <c r="AB10" s="18">
        <v>0</v>
      </c>
      <c r="AC10" s="18">
        <v>0</v>
      </c>
      <c r="AD10" s="18">
        <v>0</v>
      </c>
      <c r="AE10" s="18">
        <v>0</v>
      </c>
      <c r="AF10" t="s">
        <v>102</v>
      </c>
      <c r="AG10" t="s">
        <v>114</v>
      </c>
      <c r="AH10" t="s">
        <v>190</v>
      </c>
      <c r="AI10" t="s">
        <v>191</v>
      </c>
      <c r="AJ10" t="s">
        <v>192</v>
      </c>
      <c r="AK10" t="s">
        <v>193</v>
      </c>
      <c r="AL10" s="18">
        <v>2021800</v>
      </c>
      <c r="AM10" s="18">
        <v>3375000</v>
      </c>
      <c r="AN10" t="s">
        <v>194</v>
      </c>
      <c r="AO10" t="s">
        <v>108</v>
      </c>
      <c r="AP10" t="s">
        <v>571</v>
      </c>
      <c r="AR10" s="194" t="s">
        <v>503</v>
      </c>
      <c r="AS10" s="196">
        <v>5396800</v>
      </c>
      <c r="AT10" s="195">
        <v>0.15</v>
      </c>
      <c r="AU10" s="195">
        <f t="shared" si="0"/>
        <v>8095.2</v>
      </c>
    </row>
    <row r="11" spans="1:47" x14ac:dyDescent="0.25">
      <c r="A11" t="s">
        <v>92</v>
      </c>
      <c r="B11" t="s">
        <v>176</v>
      </c>
      <c r="C11" t="s">
        <v>176</v>
      </c>
      <c r="D11" t="s">
        <v>177</v>
      </c>
      <c r="E11" t="s">
        <v>112</v>
      </c>
      <c r="H11" t="s">
        <v>178</v>
      </c>
      <c r="J11" t="s">
        <v>198</v>
      </c>
      <c r="K11" t="s">
        <v>588</v>
      </c>
      <c r="N11" t="s">
        <v>123</v>
      </c>
      <c r="O11" t="s">
        <v>124</v>
      </c>
      <c r="P11" t="s">
        <v>589</v>
      </c>
      <c r="Q11" t="s">
        <v>101</v>
      </c>
      <c r="R11" s="18">
        <v>3400000</v>
      </c>
      <c r="S11" s="18">
        <v>3400000</v>
      </c>
      <c r="T11" s="18">
        <v>0</v>
      </c>
      <c r="U11" s="18">
        <v>0</v>
      </c>
      <c r="V11" s="18">
        <v>0</v>
      </c>
      <c r="W11" s="18">
        <v>0</v>
      </c>
      <c r="X11" s="18">
        <v>0</v>
      </c>
      <c r="Y11" s="18">
        <v>0</v>
      </c>
      <c r="Z11" s="18">
        <v>0</v>
      </c>
      <c r="AA11" s="18">
        <v>0</v>
      </c>
      <c r="AB11" s="18">
        <v>0</v>
      </c>
      <c r="AC11" s="18">
        <v>0</v>
      </c>
      <c r="AD11" s="18">
        <v>0</v>
      </c>
      <c r="AE11" s="18">
        <v>0</v>
      </c>
      <c r="AF11" t="s">
        <v>102</v>
      </c>
      <c r="AG11" t="s">
        <v>114</v>
      </c>
      <c r="AH11" t="s">
        <v>181</v>
      </c>
      <c r="AI11" t="s">
        <v>182</v>
      </c>
      <c r="AJ11" t="s">
        <v>183</v>
      </c>
      <c r="AK11" t="s">
        <v>184</v>
      </c>
      <c r="AL11" s="18">
        <v>1600000</v>
      </c>
      <c r="AM11" s="18">
        <v>1800000</v>
      </c>
      <c r="AN11" t="s">
        <v>185</v>
      </c>
      <c r="AO11" t="s">
        <v>108</v>
      </c>
      <c r="AP11" t="s">
        <v>571</v>
      </c>
      <c r="AR11" s="194" t="s">
        <v>503</v>
      </c>
      <c r="AS11" s="196">
        <v>3400000</v>
      </c>
      <c r="AT11" s="195">
        <v>0.15</v>
      </c>
      <c r="AU11" s="195">
        <f t="shared" si="0"/>
        <v>5100</v>
      </c>
    </row>
    <row r="12" spans="1:47" x14ac:dyDescent="0.25">
      <c r="A12" t="s">
        <v>92</v>
      </c>
      <c r="B12" t="s">
        <v>412</v>
      </c>
      <c r="C12" t="s">
        <v>412</v>
      </c>
      <c r="D12" t="s">
        <v>413</v>
      </c>
      <c r="E12" t="s">
        <v>119</v>
      </c>
      <c r="H12" t="s">
        <v>414</v>
      </c>
      <c r="J12" t="s">
        <v>198</v>
      </c>
      <c r="K12" t="s">
        <v>588</v>
      </c>
      <c r="N12" t="s">
        <v>123</v>
      </c>
      <c r="O12" t="s">
        <v>124</v>
      </c>
      <c r="P12" t="s">
        <v>589</v>
      </c>
      <c r="Q12" t="s">
        <v>101</v>
      </c>
      <c r="R12" s="18">
        <v>6696000</v>
      </c>
      <c r="S12" s="18">
        <v>6696000</v>
      </c>
      <c r="T12" s="18">
        <v>0</v>
      </c>
      <c r="U12" s="18">
        <v>0</v>
      </c>
      <c r="V12" s="18">
        <v>0</v>
      </c>
      <c r="W12" s="18">
        <v>0</v>
      </c>
      <c r="X12" s="18">
        <v>0</v>
      </c>
      <c r="Y12" s="18">
        <v>0</v>
      </c>
      <c r="Z12" s="18">
        <v>0</v>
      </c>
      <c r="AA12" s="18">
        <v>0</v>
      </c>
      <c r="AB12" s="18">
        <v>0</v>
      </c>
      <c r="AC12" s="18">
        <v>0</v>
      </c>
      <c r="AD12" s="18">
        <v>0</v>
      </c>
      <c r="AE12" s="18">
        <v>0</v>
      </c>
      <c r="AF12" t="s">
        <v>102</v>
      </c>
      <c r="AG12" t="s">
        <v>415</v>
      </c>
      <c r="AH12" t="s">
        <v>416</v>
      </c>
      <c r="AJ12" t="s">
        <v>417</v>
      </c>
      <c r="AK12" t="s">
        <v>418</v>
      </c>
      <c r="AL12" s="18">
        <v>4805500</v>
      </c>
      <c r="AM12" s="18">
        <v>1890500</v>
      </c>
      <c r="AN12" t="s">
        <v>419</v>
      </c>
      <c r="AO12" t="s">
        <v>108</v>
      </c>
      <c r="AP12" t="s">
        <v>571</v>
      </c>
      <c r="AR12" s="194" t="s">
        <v>503</v>
      </c>
      <c r="AS12" s="196">
        <v>6696000</v>
      </c>
      <c r="AT12" s="195">
        <v>0.15</v>
      </c>
      <c r="AU12" s="195">
        <f t="shared" si="0"/>
        <v>10044</v>
      </c>
    </row>
    <row r="13" spans="1:47" x14ac:dyDescent="0.25">
      <c r="A13" t="s">
        <v>92</v>
      </c>
      <c r="B13" t="s">
        <v>158</v>
      </c>
      <c r="C13" t="s">
        <v>158</v>
      </c>
      <c r="D13" t="s">
        <v>159</v>
      </c>
      <c r="E13" t="s">
        <v>112</v>
      </c>
      <c r="H13" t="s">
        <v>160</v>
      </c>
      <c r="K13" t="s">
        <v>161</v>
      </c>
      <c r="N13" t="s">
        <v>123</v>
      </c>
      <c r="O13" t="s">
        <v>124</v>
      </c>
      <c r="P13" t="s">
        <v>162</v>
      </c>
      <c r="Q13" t="s">
        <v>101</v>
      </c>
      <c r="R13" s="18">
        <v>1841440</v>
      </c>
      <c r="S13" s="18">
        <v>1841440</v>
      </c>
      <c r="T13" s="18">
        <v>0</v>
      </c>
      <c r="U13" s="18">
        <v>0</v>
      </c>
      <c r="V13" s="18">
        <v>0</v>
      </c>
      <c r="W13" s="18">
        <v>0</v>
      </c>
      <c r="X13" s="18">
        <v>0</v>
      </c>
      <c r="Y13" s="18">
        <v>0</v>
      </c>
      <c r="Z13" s="18">
        <v>0</v>
      </c>
      <c r="AA13" s="18">
        <v>0</v>
      </c>
      <c r="AB13" s="18">
        <v>0</v>
      </c>
      <c r="AC13" s="18">
        <v>0</v>
      </c>
      <c r="AD13" s="18">
        <v>0</v>
      </c>
      <c r="AE13" s="18">
        <v>0</v>
      </c>
      <c r="AF13" t="s">
        <v>102</v>
      </c>
      <c r="AG13" t="s">
        <v>114</v>
      </c>
      <c r="AH13" t="s">
        <v>163</v>
      </c>
      <c r="AI13" t="s">
        <v>164</v>
      </c>
      <c r="AJ13" t="s">
        <v>165</v>
      </c>
      <c r="AK13" t="s">
        <v>166</v>
      </c>
      <c r="AL13" s="18">
        <v>435190</v>
      </c>
      <c r="AM13" s="18">
        <v>1406250</v>
      </c>
      <c r="AN13" t="s">
        <v>167</v>
      </c>
      <c r="AO13" t="s">
        <v>108</v>
      </c>
      <c r="AP13" t="s">
        <v>571</v>
      </c>
      <c r="AR13" s="194" t="s">
        <v>503</v>
      </c>
      <c r="AS13" s="196">
        <v>1841440</v>
      </c>
      <c r="AT13" s="195">
        <v>0.15</v>
      </c>
      <c r="AU13" s="195">
        <f t="shared" si="0"/>
        <v>2762.1600000000003</v>
      </c>
    </row>
    <row r="14" spans="1:47" x14ac:dyDescent="0.25">
      <c r="A14" t="s">
        <v>92</v>
      </c>
      <c r="B14" t="s">
        <v>168</v>
      </c>
      <c r="C14" t="s">
        <v>168</v>
      </c>
      <c r="D14" t="s">
        <v>169</v>
      </c>
      <c r="E14" t="s">
        <v>170</v>
      </c>
      <c r="H14" t="s">
        <v>160</v>
      </c>
      <c r="K14" t="s">
        <v>161</v>
      </c>
      <c r="N14" t="s">
        <v>123</v>
      </c>
      <c r="O14" t="s">
        <v>124</v>
      </c>
      <c r="P14" t="s">
        <v>162</v>
      </c>
      <c r="Q14" t="s">
        <v>101</v>
      </c>
      <c r="R14" s="18">
        <v>468750</v>
      </c>
      <c r="S14" s="18">
        <v>468750</v>
      </c>
      <c r="T14" s="18">
        <v>0</v>
      </c>
      <c r="U14" s="18">
        <v>0</v>
      </c>
      <c r="V14" s="18">
        <v>0</v>
      </c>
      <c r="W14" s="18">
        <v>0</v>
      </c>
      <c r="X14" s="18">
        <v>0</v>
      </c>
      <c r="Y14" s="18">
        <v>0</v>
      </c>
      <c r="Z14" s="18">
        <v>0</v>
      </c>
      <c r="AA14" s="18">
        <v>0</v>
      </c>
      <c r="AB14" s="18">
        <v>0</v>
      </c>
      <c r="AC14" s="18">
        <v>0</v>
      </c>
      <c r="AD14" s="18">
        <v>0</v>
      </c>
      <c r="AE14" s="18">
        <v>0</v>
      </c>
      <c r="AF14" t="s">
        <v>102</v>
      </c>
      <c r="AG14" t="s">
        <v>114</v>
      </c>
      <c r="AH14" t="s">
        <v>171</v>
      </c>
      <c r="AI14" t="s">
        <v>172</v>
      </c>
      <c r="AJ14" t="s">
        <v>173</v>
      </c>
      <c r="AK14" t="s">
        <v>174</v>
      </c>
      <c r="AL14" s="18">
        <v>0</v>
      </c>
      <c r="AM14" s="18">
        <v>468750</v>
      </c>
      <c r="AN14" t="s">
        <v>175</v>
      </c>
      <c r="AO14" t="s">
        <v>108</v>
      </c>
      <c r="AP14" t="s">
        <v>571</v>
      </c>
      <c r="AR14" s="194" t="s">
        <v>503</v>
      </c>
      <c r="AS14" s="196">
        <v>468750</v>
      </c>
      <c r="AT14" s="195">
        <v>0.15</v>
      </c>
      <c r="AU14" s="195">
        <f t="shared" si="0"/>
        <v>703.125</v>
      </c>
    </row>
    <row r="15" spans="1:47" x14ac:dyDescent="0.25">
      <c r="A15" t="s">
        <v>92</v>
      </c>
      <c r="B15" t="s">
        <v>437</v>
      </c>
      <c r="C15" t="s">
        <v>437</v>
      </c>
      <c r="D15" t="s">
        <v>216</v>
      </c>
      <c r="E15" t="s">
        <v>95</v>
      </c>
      <c r="H15" t="s">
        <v>438</v>
      </c>
      <c r="J15" t="s">
        <v>439</v>
      </c>
      <c r="K15" t="s">
        <v>440</v>
      </c>
      <c r="N15" t="s">
        <v>123</v>
      </c>
      <c r="O15" t="s">
        <v>124</v>
      </c>
      <c r="P15" t="s">
        <v>441</v>
      </c>
      <c r="Q15" t="s">
        <v>101</v>
      </c>
      <c r="R15" s="18">
        <v>17000000</v>
      </c>
      <c r="S15" s="18">
        <v>17000000</v>
      </c>
      <c r="T15" s="18">
        <v>0</v>
      </c>
      <c r="U15" s="18">
        <v>0</v>
      </c>
      <c r="V15" s="18">
        <v>0</v>
      </c>
      <c r="W15" s="18">
        <v>0</v>
      </c>
      <c r="X15" s="18">
        <v>0</v>
      </c>
      <c r="Y15" s="18">
        <v>0</v>
      </c>
      <c r="Z15" s="18">
        <v>0</v>
      </c>
      <c r="AA15" s="18">
        <v>0</v>
      </c>
      <c r="AB15" s="18">
        <v>0</v>
      </c>
      <c r="AC15" s="18">
        <v>0</v>
      </c>
      <c r="AD15" s="18">
        <v>0</v>
      </c>
      <c r="AE15" s="18">
        <v>0</v>
      </c>
      <c r="AF15" t="s">
        <v>102</v>
      </c>
      <c r="AG15" t="s">
        <v>442</v>
      </c>
      <c r="AH15" t="s">
        <v>443</v>
      </c>
      <c r="AJ15" t="s">
        <v>444</v>
      </c>
      <c r="AK15" t="s">
        <v>445</v>
      </c>
      <c r="AL15" s="18">
        <v>10317370</v>
      </c>
      <c r="AM15" s="18">
        <v>6682630</v>
      </c>
      <c r="AN15" t="s">
        <v>446</v>
      </c>
      <c r="AO15" t="s">
        <v>108</v>
      </c>
      <c r="AP15" t="s">
        <v>571</v>
      </c>
      <c r="AR15" s="194" t="s">
        <v>503</v>
      </c>
      <c r="AS15" s="196">
        <v>17000000</v>
      </c>
      <c r="AT15" s="195">
        <v>0.15</v>
      </c>
      <c r="AU15" s="195">
        <f t="shared" si="0"/>
        <v>25500</v>
      </c>
    </row>
    <row r="16" spans="1:47" x14ac:dyDescent="0.25">
      <c r="A16" t="s">
        <v>92</v>
      </c>
      <c r="B16" t="s">
        <v>350</v>
      </c>
      <c r="C16" t="s">
        <v>350</v>
      </c>
      <c r="D16" t="s">
        <v>351</v>
      </c>
      <c r="E16" t="s">
        <v>343</v>
      </c>
      <c r="H16" t="s">
        <v>344</v>
      </c>
      <c r="J16" t="s">
        <v>261</v>
      </c>
      <c r="K16" t="s">
        <v>345</v>
      </c>
      <c r="N16" t="s">
        <v>99</v>
      </c>
      <c r="O16" t="s">
        <v>99</v>
      </c>
      <c r="P16" t="s">
        <v>100</v>
      </c>
      <c r="Q16" t="s">
        <v>101</v>
      </c>
      <c r="R16" s="18">
        <v>625000</v>
      </c>
      <c r="S16" s="18">
        <v>625000</v>
      </c>
      <c r="T16" s="18">
        <v>0</v>
      </c>
      <c r="U16" s="18">
        <v>0</v>
      </c>
      <c r="V16" s="18">
        <v>0</v>
      </c>
      <c r="W16" s="18">
        <v>0</v>
      </c>
      <c r="X16" s="18">
        <v>0</v>
      </c>
      <c r="Y16" s="18">
        <v>0</v>
      </c>
      <c r="Z16" s="18">
        <v>0</v>
      </c>
      <c r="AA16" s="18">
        <v>0</v>
      </c>
      <c r="AB16" s="18">
        <v>0</v>
      </c>
      <c r="AC16" s="18">
        <v>0</v>
      </c>
      <c r="AD16" s="18">
        <v>0</v>
      </c>
      <c r="AE16" s="18">
        <v>0</v>
      </c>
      <c r="AF16" t="s">
        <v>102</v>
      </c>
      <c r="AG16" t="s">
        <v>114</v>
      </c>
      <c r="AH16" t="s">
        <v>352</v>
      </c>
      <c r="AI16" t="s">
        <v>353</v>
      </c>
      <c r="AJ16" t="s">
        <v>347</v>
      </c>
      <c r="AK16" t="s">
        <v>354</v>
      </c>
      <c r="AL16" s="18">
        <v>0</v>
      </c>
      <c r="AM16" s="18">
        <v>625000</v>
      </c>
      <c r="AN16" t="s">
        <v>349</v>
      </c>
      <c r="AO16" t="s">
        <v>108</v>
      </c>
      <c r="AP16" t="s">
        <v>571</v>
      </c>
      <c r="AR16" s="194" t="s">
        <v>503</v>
      </c>
      <c r="AS16" s="196">
        <v>625000</v>
      </c>
      <c r="AT16" s="195">
        <v>0.15</v>
      </c>
      <c r="AU16" s="195">
        <f t="shared" si="0"/>
        <v>937.5</v>
      </c>
    </row>
    <row r="17" spans="1:47" x14ac:dyDescent="0.25">
      <c r="A17" t="s">
        <v>92</v>
      </c>
      <c r="B17" t="s">
        <v>341</v>
      </c>
      <c r="C17" t="s">
        <v>341</v>
      </c>
      <c r="D17" t="s">
        <v>342</v>
      </c>
      <c r="E17" t="s">
        <v>343</v>
      </c>
      <c r="H17" t="s">
        <v>344</v>
      </c>
      <c r="J17" t="s">
        <v>261</v>
      </c>
      <c r="K17" t="s">
        <v>345</v>
      </c>
      <c r="N17" t="s">
        <v>99</v>
      </c>
      <c r="O17" t="s">
        <v>99</v>
      </c>
      <c r="P17" t="s">
        <v>100</v>
      </c>
      <c r="Q17" t="s">
        <v>101</v>
      </c>
      <c r="R17" s="18">
        <v>625000</v>
      </c>
      <c r="S17" s="18">
        <v>625000</v>
      </c>
      <c r="T17" s="18">
        <v>0</v>
      </c>
      <c r="U17" s="18">
        <v>0</v>
      </c>
      <c r="V17" s="18">
        <v>0</v>
      </c>
      <c r="W17" s="18">
        <v>0</v>
      </c>
      <c r="X17" s="18">
        <v>0</v>
      </c>
      <c r="Y17" s="18">
        <v>0</v>
      </c>
      <c r="Z17" s="18">
        <v>0</v>
      </c>
      <c r="AA17" s="18">
        <v>0</v>
      </c>
      <c r="AB17" s="18">
        <v>0</v>
      </c>
      <c r="AC17" s="18">
        <v>0</v>
      </c>
      <c r="AD17" s="18">
        <v>0</v>
      </c>
      <c r="AE17" s="18">
        <v>0</v>
      </c>
      <c r="AF17" t="s">
        <v>102</v>
      </c>
      <c r="AG17" t="s">
        <v>114</v>
      </c>
      <c r="AH17" t="s">
        <v>346</v>
      </c>
      <c r="AJ17" t="s">
        <v>347</v>
      </c>
      <c r="AK17" t="s">
        <v>348</v>
      </c>
      <c r="AL17" s="18">
        <v>0</v>
      </c>
      <c r="AM17" s="18">
        <v>625000</v>
      </c>
      <c r="AN17" t="s">
        <v>349</v>
      </c>
      <c r="AO17" t="s">
        <v>108</v>
      </c>
      <c r="AP17" t="s">
        <v>571</v>
      </c>
      <c r="AR17" s="194" t="s">
        <v>503</v>
      </c>
      <c r="AS17" s="196">
        <v>625000</v>
      </c>
      <c r="AT17" s="195">
        <v>0.15</v>
      </c>
      <c r="AU17" s="195">
        <f t="shared" si="0"/>
        <v>937.5</v>
      </c>
    </row>
    <row r="18" spans="1:47" x14ac:dyDescent="0.25">
      <c r="A18" t="s">
        <v>92</v>
      </c>
      <c r="B18" t="s">
        <v>355</v>
      </c>
      <c r="C18" t="s">
        <v>355</v>
      </c>
      <c r="D18" t="s">
        <v>111</v>
      </c>
      <c r="E18" t="s">
        <v>343</v>
      </c>
      <c r="H18" t="s">
        <v>344</v>
      </c>
      <c r="J18" t="s">
        <v>261</v>
      </c>
      <c r="K18" t="s">
        <v>345</v>
      </c>
      <c r="N18" t="s">
        <v>99</v>
      </c>
      <c r="O18" t="s">
        <v>99</v>
      </c>
      <c r="P18" t="s">
        <v>100</v>
      </c>
      <c r="Q18" t="s">
        <v>101</v>
      </c>
      <c r="R18" s="18">
        <v>625000</v>
      </c>
      <c r="S18" s="18">
        <v>625000</v>
      </c>
      <c r="T18" s="18">
        <v>0</v>
      </c>
      <c r="U18" s="18">
        <v>0</v>
      </c>
      <c r="V18" s="18">
        <v>0</v>
      </c>
      <c r="W18" s="18">
        <v>0</v>
      </c>
      <c r="X18" s="18">
        <v>0</v>
      </c>
      <c r="Y18" s="18">
        <v>0</v>
      </c>
      <c r="Z18" s="18">
        <v>0</v>
      </c>
      <c r="AA18" s="18">
        <v>0</v>
      </c>
      <c r="AB18" s="18">
        <v>0</v>
      </c>
      <c r="AC18" s="18">
        <v>0</v>
      </c>
      <c r="AD18" s="18">
        <v>0</v>
      </c>
      <c r="AE18" s="18">
        <v>0</v>
      </c>
      <c r="AF18" t="s">
        <v>102</v>
      </c>
      <c r="AG18" t="s">
        <v>114</v>
      </c>
      <c r="AH18" t="s">
        <v>356</v>
      </c>
      <c r="AJ18" t="s">
        <v>347</v>
      </c>
      <c r="AK18" t="s">
        <v>357</v>
      </c>
      <c r="AL18" s="18">
        <v>0</v>
      </c>
      <c r="AM18" s="18">
        <v>625000</v>
      </c>
      <c r="AN18" t="s">
        <v>349</v>
      </c>
      <c r="AO18" t="s">
        <v>108</v>
      </c>
      <c r="AP18" t="s">
        <v>571</v>
      </c>
      <c r="AR18" s="194" t="s">
        <v>503</v>
      </c>
      <c r="AS18" s="196">
        <v>625000</v>
      </c>
      <c r="AT18" s="195">
        <v>0.15</v>
      </c>
      <c r="AU18" s="195">
        <f t="shared" si="0"/>
        <v>937.5</v>
      </c>
    </row>
    <row r="19" spans="1:47" x14ac:dyDescent="0.25">
      <c r="A19" t="s">
        <v>92</v>
      </c>
      <c r="B19" t="s">
        <v>358</v>
      </c>
      <c r="C19" t="s">
        <v>358</v>
      </c>
      <c r="D19" t="s">
        <v>154</v>
      </c>
      <c r="E19" t="s">
        <v>343</v>
      </c>
      <c r="H19" t="s">
        <v>344</v>
      </c>
      <c r="J19" t="s">
        <v>261</v>
      </c>
      <c r="K19" t="s">
        <v>345</v>
      </c>
      <c r="N19" t="s">
        <v>99</v>
      </c>
      <c r="O19" t="s">
        <v>99</v>
      </c>
      <c r="P19" t="s">
        <v>100</v>
      </c>
      <c r="Q19" t="s">
        <v>101</v>
      </c>
      <c r="R19" s="18">
        <v>2576000</v>
      </c>
      <c r="S19" s="18">
        <v>2576000</v>
      </c>
      <c r="T19" s="18">
        <v>0</v>
      </c>
      <c r="U19" s="18">
        <v>0</v>
      </c>
      <c r="V19" s="18">
        <v>0</v>
      </c>
      <c r="W19" s="18">
        <v>0</v>
      </c>
      <c r="X19" s="18">
        <v>0</v>
      </c>
      <c r="Y19" s="18">
        <v>0</v>
      </c>
      <c r="Z19" s="18">
        <v>0</v>
      </c>
      <c r="AA19" s="18">
        <v>0</v>
      </c>
      <c r="AB19" s="18">
        <v>0</v>
      </c>
      <c r="AC19" s="18">
        <v>0</v>
      </c>
      <c r="AD19" s="18">
        <v>0</v>
      </c>
      <c r="AE19" s="18">
        <v>0</v>
      </c>
      <c r="AF19" t="s">
        <v>102</v>
      </c>
      <c r="AG19" t="s">
        <v>114</v>
      </c>
      <c r="AH19" t="s">
        <v>359</v>
      </c>
      <c r="AJ19" t="s">
        <v>347</v>
      </c>
      <c r="AK19" t="s">
        <v>360</v>
      </c>
      <c r="AL19" s="18">
        <v>1000</v>
      </c>
      <c r="AM19" s="18">
        <v>2575000</v>
      </c>
      <c r="AN19" t="s">
        <v>349</v>
      </c>
      <c r="AO19" t="s">
        <v>108</v>
      </c>
      <c r="AP19" t="s">
        <v>571</v>
      </c>
      <c r="AR19" s="194" t="s">
        <v>503</v>
      </c>
      <c r="AS19" s="196">
        <v>2576000</v>
      </c>
      <c r="AT19" s="195">
        <v>0.15</v>
      </c>
      <c r="AU19" s="195">
        <f t="shared" si="0"/>
        <v>3864</v>
      </c>
    </row>
    <row r="20" spans="1:47" x14ac:dyDescent="0.25">
      <c r="A20" t="s">
        <v>92</v>
      </c>
      <c r="B20" t="s">
        <v>361</v>
      </c>
      <c r="C20" t="s">
        <v>361</v>
      </c>
      <c r="D20" t="s">
        <v>362</v>
      </c>
      <c r="E20" t="s">
        <v>343</v>
      </c>
      <c r="H20" t="s">
        <v>344</v>
      </c>
      <c r="J20" t="s">
        <v>261</v>
      </c>
      <c r="K20" t="s">
        <v>345</v>
      </c>
      <c r="N20" t="s">
        <v>99</v>
      </c>
      <c r="O20" t="s">
        <v>99</v>
      </c>
      <c r="P20" t="s">
        <v>100</v>
      </c>
      <c r="Q20" t="s">
        <v>101</v>
      </c>
      <c r="R20" s="18">
        <v>863500</v>
      </c>
      <c r="S20" s="18">
        <v>863500</v>
      </c>
      <c r="T20" s="18">
        <v>0</v>
      </c>
      <c r="U20" s="18">
        <v>0</v>
      </c>
      <c r="V20" s="18">
        <v>0</v>
      </c>
      <c r="W20" s="18">
        <v>0</v>
      </c>
      <c r="X20" s="18">
        <v>0</v>
      </c>
      <c r="Y20" s="18">
        <v>0</v>
      </c>
      <c r="Z20" s="18">
        <v>0</v>
      </c>
      <c r="AA20" s="18">
        <v>0</v>
      </c>
      <c r="AB20" s="18">
        <v>0</v>
      </c>
      <c r="AC20" s="18">
        <v>0</v>
      </c>
      <c r="AD20" s="18">
        <v>0</v>
      </c>
      <c r="AE20" s="18">
        <v>0</v>
      </c>
      <c r="AF20" t="s">
        <v>102</v>
      </c>
      <c r="AG20" t="s">
        <v>114</v>
      </c>
      <c r="AH20" t="s">
        <v>363</v>
      </c>
      <c r="AJ20" t="s">
        <v>347</v>
      </c>
      <c r="AK20" t="s">
        <v>364</v>
      </c>
      <c r="AL20" s="18">
        <v>1000</v>
      </c>
      <c r="AM20" s="18">
        <v>862500</v>
      </c>
      <c r="AN20" t="s">
        <v>349</v>
      </c>
      <c r="AO20" t="s">
        <v>108</v>
      </c>
      <c r="AP20" t="s">
        <v>571</v>
      </c>
      <c r="AR20" s="194" t="s">
        <v>503</v>
      </c>
      <c r="AS20" s="196">
        <v>863500</v>
      </c>
      <c r="AT20" s="195">
        <v>0.15</v>
      </c>
      <c r="AU20" s="195">
        <f t="shared" si="0"/>
        <v>1295.25</v>
      </c>
    </row>
    <row r="21" spans="1:47" x14ac:dyDescent="0.25">
      <c r="A21" t="s">
        <v>92</v>
      </c>
      <c r="B21" t="s">
        <v>573</v>
      </c>
      <c r="C21" t="s">
        <v>593</v>
      </c>
      <c r="D21" t="s">
        <v>187</v>
      </c>
      <c r="E21" t="s">
        <v>211</v>
      </c>
      <c r="F21" t="s">
        <v>594</v>
      </c>
      <c r="H21" t="s">
        <v>432</v>
      </c>
      <c r="J21" t="s">
        <v>261</v>
      </c>
      <c r="K21" t="s">
        <v>98</v>
      </c>
      <c r="N21" t="s">
        <v>99</v>
      </c>
      <c r="O21" t="s">
        <v>99</v>
      </c>
      <c r="P21" t="s">
        <v>100</v>
      </c>
      <c r="Q21" t="s">
        <v>101</v>
      </c>
      <c r="R21" s="18">
        <v>16725000</v>
      </c>
      <c r="S21" s="18">
        <v>16725000</v>
      </c>
      <c r="T21" s="18">
        <v>0</v>
      </c>
      <c r="U21" s="18">
        <v>0</v>
      </c>
      <c r="V21" s="18">
        <v>0</v>
      </c>
      <c r="W21" s="18">
        <v>0</v>
      </c>
      <c r="X21" s="18">
        <v>0</v>
      </c>
      <c r="Y21" s="18">
        <v>0</v>
      </c>
      <c r="Z21" s="18">
        <v>0</v>
      </c>
      <c r="AA21" s="18">
        <v>0</v>
      </c>
      <c r="AB21" s="18">
        <v>0</v>
      </c>
      <c r="AC21" s="18">
        <v>0</v>
      </c>
      <c r="AD21" s="18">
        <v>0</v>
      </c>
      <c r="AE21" s="18">
        <v>0</v>
      </c>
      <c r="AF21" t="s">
        <v>102</v>
      </c>
      <c r="AG21" t="s">
        <v>580</v>
      </c>
      <c r="AH21" t="s">
        <v>434</v>
      </c>
      <c r="AI21" t="s">
        <v>595</v>
      </c>
      <c r="AJ21" t="s">
        <v>435</v>
      </c>
      <c r="AK21" t="s">
        <v>436</v>
      </c>
      <c r="AL21" s="18">
        <v>15230690</v>
      </c>
      <c r="AM21" s="18">
        <v>1494310</v>
      </c>
      <c r="AN21" t="s">
        <v>107</v>
      </c>
      <c r="AO21" t="s">
        <v>108</v>
      </c>
      <c r="AP21" t="s">
        <v>571</v>
      </c>
      <c r="AR21" s="194" t="s">
        <v>503</v>
      </c>
      <c r="AS21" s="196">
        <v>16725000</v>
      </c>
      <c r="AT21" s="195">
        <v>0.15</v>
      </c>
      <c r="AU21" s="195">
        <f t="shared" si="0"/>
        <v>25087.5</v>
      </c>
    </row>
    <row r="22" spans="1:47" x14ac:dyDescent="0.25">
      <c r="A22" t="s">
        <v>92</v>
      </c>
      <c r="B22" t="s">
        <v>265</v>
      </c>
      <c r="C22" t="s">
        <v>265</v>
      </c>
      <c r="D22" t="s">
        <v>266</v>
      </c>
      <c r="E22" t="s">
        <v>211</v>
      </c>
      <c r="H22" t="s">
        <v>260</v>
      </c>
      <c r="J22" t="s">
        <v>261</v>
      </c>
      <c r="K22" t="s">
        <v>98</v>
      </c>
      <c r="N22" t="s">
        <v>99</v>
      </c>
      <c r="O22" t="s">
        <v>99</v>
      </c>
      <c r="P22" t="s">
        <v>100</v>
      </c>
      <c r="Q22" t="s">
        <v>101</v>
      </c>
      <c r="R22" s="18">
        <v>300000</v>
      </c>
      <c r="S22" s="18">
        <v>300000</v>
      </c>
      <c r="T22" s="18">
        <v>0</v>
      </c>
      <c r="U22" s="18">
        <v>0</v>
      </c>
      <c r="V22" s="18">
        <v>0</v>
      </c>
      <c r="W22" s="18">
        <v>0</v>
      </c>
      <c r="X22" s="18">
        <v>0</v>
      </c>
      <c r="Y22" s="18">
        <v>0</v>
      </c>
      <c r="Z22" s="18">
        <v>0</v>
      </c>
      <c r="AA22" s="18">
        <v>0</v>
      </c>
      <c r="AB22" s="18">
        <v>0</v>
      </c>
      <c r="AC22" s="18">
        <v>0</v>
      </c>
      <c r="AD22" s="18">
        <v>0</v>
      </c>
      <c r="AE22" s="18">
        <v>0</v>
      </c>
      <c r="AF22" t="s">
        <v>102</v>
      </c>
      <c r="AG22" t="s">
        <v>114</v>
      </c>
      <c r="AH22" t="s">
        <v>267</v>
      </c>
      <c r="AI22" t="s">
        <v>268</v>
      </c>
      <c r="AJ22" t="s">
        <v>264</v>
      </c>
      <c r="AK22" t="s">
        <v>269</v>
      </c>
      <c r="AL22" s="18">
        <v>200000</v>
      </c>
      <c r="AM22" s="18">
        <v>100000</v>
      </c>
      <c r="AN22" t="s">
        <v>107</v>
      </c>
      <c r="AO22" t="s">
        <v>108</v>
      </c>
      <c r="AP22" t="s">
        <v>571</v>
      </c>
      <c r="AR22" s="194" t="s">
        <v>503</v>
      </c>
      <c r="AS22" s="196">
        <v>300000</v>
      </c>
      <c r="AT22" s="195">
        <v>0.15</v>
      </c>
      <c r="AU22" s="195">
        <f t="shared" si="0"/>
        <v>450</v>
      </c>
    </row>
    <row r="23" spans="1:47" x14ac:dyDescent="0.25">
      <c r="A23" t="s">
        <v>92</v>
      </c>
      <c r="B23" t="s">
        <v>258</v>
      </c>
      <c r="C23" t="s">
        <v>258</v>
      </c>
      <c r="D23" t="s">
        <v>259</v>
      </c>
      <c r="E23" t="s">
        <v>119</v>
      </c>
      <c r="H23" t="s">
        <v>260</v>
      </c>
      <c r="J23" t="s">
        <v>261</v>
      </c>
      <c r="K23" t="s">
        <v>98</v>
      </c>
      <c r="N23" t="s">
        <v>99</v>
      </c>
      <c r="O23" t="s">
        <v>99</v>
      </c>
      <c r="P23" t="s">
        <v>100</v>
      </c>
      <c r="Q23" t="s">
        <v>101</v>
      </c>
      <c r="R23" s="18">
        <v>970000</v>
      </c>
      <c r="S23" s="18">
        <v>970000</v>
      </c>
      <c r="T23" s="18">
        <v>0</v>
      </c>
      <c r="U23" s="18">
        <v>0</v>
      </c>
      <c r="V23" s="18">
        <v>0</v>
      </c>
      <c r="W23" s="18">
        <v>0</v>
      </c>
      <c r="X23" s="18">
        <v>0</v>
      </c>
      <c r="Y23" s="18">
        <v>0</v>
      </c>
      <c r="Z23" s="18">
        <v>0</v>
      </c>
      <c r="AA23" s="18">
        <v>0</v>
      </c>
      <c r="AB23" s="18">
        <v>0</v>
      </c>
      <c r="AC23" s="18">
        <v>0</v>
      </c>
      <c r="AD23" s="18">
        <v>0</v>
      </c>
      <c r="AE23" s="18">
        <v>0</v>
      </c>
      <c r="AF23" t="s">
        <v>102</v>
      </c>
      <c r="AG23" t="s">
        <v>114</v>
      </c>
      <c r="AH23" t="s">
        <v>262</v>
      </c>
      <c r="AI23" t="s">
        <v>263</v>
      </c>
      <c r="AJ23" t="s">
        <v>264</v>
      </c>
      <c r="AK23" t="s">
        <v>246</v>
      </c>
      <c r="AL23" s="18">
        <v>685620</v>
      </c>
      <c r="AM23" s="18">
        <v>284380</v>
      </c>
      <c r="AN23" t="s">
        <v>107</v>
      </c>
      <c r="AO23" t="s">
        <v>108</v>
      </c>
      <c r="AP23" t="s">
        <v>571</v>
      </c>
      <c r="AR23" s="194" t="s">
        <v>503</v>
      </c>
      <c r="AS23" s="196">
        <v>970000</v>
      </c>
      <c r="AT23" s="195">
        <v>0.15</v>
      </c>
      <c r="AU23" s="195">
        <f t="shared" si="0"/>
        <v>1455</v>
      </c>
    </row>
    <row r="24" spans="1:47" x14ac:dyDescent="0.25">
      <c r="A24" t="s">
        <v>92</v>
      </c>
      <c r="B24" t="s">
        <v>270</v>
      </c>
      <c r="C24" t="s">
        <v>270</v>
      </c>
      <c r="D24" t="s">
        <v>271</v>
      </c>
      <c r="E24" t="s">
        <v>119</v>
      </c>
      <c r="H24" t="s">
        <v>260</v>
      </c>
      <c r="J24" t="s">
        <v>261</v>
      </c>
      <c r="K24" t="s">
        <v>98</v>
      </c>
      <c r="N24" t="s">
        <v>99</v>
      </c>
      <c r="O24" t="s">
        <v>99</v>
      </c>
      <c r="P24" t="s">
        <v>100</v>
      </c>
      <c r="Q24" t="s">
        <v>101</v>
      </c>
      <c r="R24" s="18">
        <v>1560000</v>
      </c>
      <c r="S24" s="18">
        <v>1560000</v>
      </c>
      <c r="T24" s="18">
        <v>0</v>
      </c>
      <c r="U24" s="18">
        <v>0</v>
      </c>
      <c r="V24" s="18">
        <v>0</v>
      </c>
      <c r="W24" s="18">
        <v>0</v>
      </c>
      <c r="X24" s="18">
        <v>0</v>
      </c>
      <c r="Y24" s="18">
        <v>0</v>
      </c>
      <c r="Z24" s="18">
        <v>0</v>
      </c>
      <c r="AA24" s="18">
        <v>0</v>
      </c>
      <c r="AB24" s="18">
        <v>0</v>
      </c>
      <c r="AC24" s="18">
        <v>0</v>
      </c>
      <c r="AD24" s="18">
        <v>0</v>
      </c>
      <c r="AE24" s="18">
        <v>0</v>
      </c>
      <c r="AF24" t="s">
        <v>102</v>
      </c>
      <c r="AG24" t="s">
        <v>114</v>
      </c>
      <c r="AH24" t="s">
        <v>272</v>
      </c>
      <c r="AI24" t="s">
        <v>273</v>
      </c>
      <c r="AJ24" t="s">
        <v>264</v>
      </c>
      <c r="AK24" t="s">
        <v>246</v>
      </c>
      <c r="AL24" s="18">
        <v>1091250</v>
      </c>
      <c r="AM24" s="18">
        <v>468750</v>
      </c>
      <c r="AN24" t="s">
        <v>107</v>
      </c>
      <c r="AO24" t="s">
        <v>108</v>
      </c>
      <c r="AP24" t="s">
        <v>571</v>
      </c>
      <c r="AR24" s="194" t="s">
        <v>503</v>
      </c>
      <c r="AS24" s="196">
        <v>1560000</v>
      </c>
      <c r="AT24" s="195">
        <v>0.15</v>
      </c>
      <c r="AU24" s="195">
        <f t="shared" si="0"/>
        <v>2340</v>
      </c>
    </row>
    <row r="25" spans="1:47" x14ac:dyDescent="0.25">
      <c r="A25" t="s">
        <v>92</v>
      </c>
      <c r="B25" t="s">
        <v>153</v>
      </c>
      <c r="C25" t="s">
        <v>153</v>
      </c>
      <c r="D25" t="s">
        <v>154</v>
      </c>
      <c r="E25" t="s">
        <v>112</v>
      </c>
      <c r="H25" t="s">
        <v>96</v>
      </c>
      <c r="J25" t="s">
        <v>97</v>
      </c>
      <c r="K25" t="s">
        <v>98</v>
      </c>
      <c r="N25" t="s">
        <v>99</v>
      </c>
      <c r="O25" t="s">
        <v>99</v>
      </c>
      <c r="P25" t="s">
        <v>100</v>
      </c>
      <c r="Q25" t="s">
        <v>101</v>
      </c>
      <c r="R25" s="18">
        <v>3150000</v>
      </c>
      <c r="S25" s="18">
        <v>3150000</v>
      </c>
      <c r="T25" s="18">
        <v>0</v>
      </c>
      <c r="U25" s="18">
        <v>0</v>
      </c>
      <c r="V25" s="18">
        <v>0</v>
      </c>
      <c r="W25" s="18">
        <v>0</v>
      </c>
      <c r="X25" s="18">
        <v>0</v>
      </c>
      <c r="Y25" s="18">
        <v>0</v>
      </c>
      <c r="Z25" s="18">
        <v>0</v>
      </c>
      <c r="AA25" s="18">
        <v>0</v>
      </c>
      <c r="AB25" s="18">
        <v>0</v>
      </c>
      <c r="AC25" s="18">
        <v>0</v>
      </c>
      <c r="AD25" s="18">
        <v>0</v>
      </c>
      <c r="AE25" s="18">
        <v>0</v>
      </c>
      <c r="AF25" t="s">
        <v>102</v>
      </c>
      <c r="AG25" t="s">
        <v>114</v>
      </c>
      <c r="AH25" t="s">
        <v>155</v>
      </c>
      <c r="AI25" t="s">
        <v>156</v>
      </c>
      <c r="AJ25" t="s">
        <v>105</v>
      </c>
      <c r="AK25" t="s">
        <v>157</v>
      </c>
      <c r="AL25" s="18">
        <v>650000</v>
      </c>
      <c r="AM25" s="18">
        <v>2500000</v>
      </c>
      <c r="AN25" t="s">
        <v>107</v>
      </c>
      <c r="AO25" t="s">
        <v>108</v>
      </c>
      <c r="AP25" t="s">
        <v>571</v>
      </c>
      <c r="AR25" s="194" t="s">
        <v>503</v>
      </c>
      <c r="AS25" s="196">
        <v>3150000</v>
      </c>
      <c r="AT25" s="195">
        <v>0.15</v>
      </c>
      <c r="AU25" s="195">
        <f t="shared" si="0"/>
        <v>4725</v>
      </c>
    </row>
    <row r="26" spans="1:47" x14ac:dyDescent="0.25">
      <c r="A26" t="s">
        <v>92</v>
      </c>
      <c r="B26" t="s">
        <v>381</v>
      </c>
      <c r="C26" t="s">
        <v>381</v>
      </c>
      <c r="D26" t="s">
        <v>382</v>
      </c>
      <c r="E26" t="s">
        <v>112</v>
      </c>
      <c r="H26" t="s">
        <v>96</v>
      </c>
      <c r="J26" t="s">
        <v>97</v>
      </c>
      <c r="K26" t="s">
        <v>98</v>
      </c>
      <c r="N26" t="s">
        <v>99</v>
      </c>
      <c r="O26" t="s">
        <v>99</v>
      </c>
      <c r="P26" t="s">
        <v>100</v>
      </c>
      <c r="Q26" t="s">
        <v>101</v>
      </c>
      <c r="R26" s="18">
        <v>4500000</v>
      </c>
      <c r="S26" s="18">
        <v>4500000</v>
      </c>
      <c r="T26" s="18">
        <v>0</v>
      </c>
      <c r="U26" s="18">
        <v>0</v>
      </c>
      <c r="V26" s="18">
        <v>0</v>
      </c>
      <c r="W26" s="18">
        <v>0</v>
      </c>
      <c r="X26" s="18">
        <v>0</v>
      </c>
      <c r="Y26" s="18">
        <v>0</v>
      </c>
      <c r="Z26" s="18">
        <v>0</v>
      </c>
      <c r="AA26" s="18">
        <v>0</v>
      </c>
      <c r="AB26" s="18">
        <v>0</v>
      </c>
      <c r="AC26" s="18">
        <v>0</v>
      </c>
      <c r="AD26" s="18">
        <v>0</v>
      </c>
      <c r="AE26" s="18">
        <v>0</v>
      </c>
      <c r="AF26" t="s">
        <v>102</v>
      </c>
      <c r="AG26" t="s">
        <v>383</v>
      </c>
      <c r="AH26" t="s">
        <v>384</v>
      </c>
      <c r="AI26" t="s">
        <v>385</v>
      </c>
      <c r="AJ26" t="s">
        <v>105</v>
      </c>
      <c r="AK26" t="s">
        <v>386</v>
      </c>
      <c r="AL26" s="18">
        <v>1017870</v>
      </c>
      <c r="AM26" s="18">
        <v>3482130</v>
      </c>
      <c r="AN26" t="s">
        <v>107</v>
      </c>
      <c r="AO26" t="s">
        <v>108</v>
      </c>
      <c r="AP26" t="s">
        <v>571</v>
      </c>
      <c r="AR26" s="194" t="s">
        <v>503</v>
      </c>
      <c r="AS26" s="196">
        <v>4500000</v>
      </c>
      <c r="AT26" s="195">
        <v>0.15</v>
      </c>
      <c r="AU26" s="195">
        <f t="shared" si="0"/>
        <v>6750</v>
      </c>
    </row>
    <row r="27" spans="1:47" x14ac:dyDescent="0.25">
      <c r="A27" t="s">
        <v>92</v>
      </c>
      <c r="B27" t="s">
        <v>447</v>
      </c>
      <c r="C27" t="s">
        <v>447</v>
      </c>
      <c r="D27" t="s">
        <v>448</v>
      </c>
      <c r="E27" t="s">
        <v>119</v>
      </c>
      <c r="H27" t="s">
        <v>96</v>
      </c>
      <c r="J27" t="s">
        <v>97</v>
      </c>
      <c r="K27" t="s">
        <v>98</v>
      </c>
      <c r="N27" t="s">
        <v>99</v>
      </c>
      <c r="O27" t="s">
        <v>99</v>
      </c>
      <c r="P27" t="s">
        <v>100</v>
      </c>
      <c r="Q27" t="s">
        <v>101</v>
      </c>
      <c r="R27" s="18">
        <v>21500000</v>
      </c>
      <c r="S27" s="18">
        <v>21500000</v>
      </c>
      <c r="T27" s="18">
        <v>0</v>
      </c>
      <c r="U27" s="18">
        <v>0</v>
      </c>
      <c r="V27" s="18">
        <v>0</v>
      </c>
      <c r="W27" s="18">
        <v>0</v>
      </c>
      <c r="X27" s="18">
        <v>0</v>
      </c>
      <c r="Y27" s="18">
        <v>0</v>
      </c>
      <c r="Z27" s="18">
        <v>0</v>
      </c>
      <c r="AA27" s="18">
        <v>0</v>
      </c>
      <c r="AB27" s="18">
        <v>0</v>
      </c>
      <c r="AC27" s="18">
        <v>0</v>
      </c>
      <c r="AD27" s="18">
        <v>0</v>
      </c>
      <c r="AE27" s="18">
        <v>0</v>
      </c>
      <c r="AF27" t="s">
        <v>102</v>
      </c>
      <c r="AG27" t="s">
        <v>449</v>
      </c>
      <c r="AH27" t="s">
        <v>450</v>
      </c>
      <c r="AI27" t="s">
        <v>451</v>
      </c>
      <c r="AJ27" t="s">
        <v>105</v>
      </c>
      <c r="AK27" t="s">
        <v>452</v>
      </c>
      <c r="AL27" s="18">
        <v>9545000</v>
      </c>
      <c r="AM27" s="18">
        <v>11955000</v>
      </c>
      <c r="AN27" t="s">
        <v>107</v>
      </c>
      <c r="AO27" t="s">
        <v>108</v>
      </c>
      <c r="AP27" t="s">
        <v>571</v>
      </c>
      <c r="AR27" s="194" t="s">
        <v>503</v>
      </c>
      <c r="AS27" s="196">
        <v>21500000</v>
      </c>
      <c r="AT27" s="195">
        <v>0.15</v>
      </c>
      <c r="AU27" s="195">
        <f t="shared" si="0"/>
        <v>32250</v>
      </c>
    </row>
    <row r="28" spans="1:47" x14ac:dyDescent="0.25">
      <c r="A28" t="s">
        <v>92</v>
      </c>
      <c r="B28" t="s">
        <v>93</v>
      </c>
      <c r="C28" t="s">
        <v>93</v>
      </c>
      <c r="D28" t="s">
        <v>94</v>
      </c>
      <c r="E28" t="s">
        <v>95</v>
      </c>
      <c r="H28" t="s">
        <v>96</v>
      </c>
      <c r="J28" t="s">
        <v>97</v>
      </c>
      <c r="K28" t="s">
        <v>98</v>
      </c>
      <c r="N28" t="s">
        <v>99</v>
      </c>
      <c r="O28" t="s">
        <v>99</v>
      </c>
      <c r="P28" t="s">
        <v>100</v>
      </c>
      <c r="Q28" t="s">
        <v>101</v>
      </c>
      <c r="R28" s="18">
        <v>2660000</v>
      </c>
      <c r="S28" s="18">
        <v>2660000</v>
      </c>
      <c r="T28" s="18">
        <v>0</v>
      </c>
      <c r="U28" s="18">
        <v>0</v>
      </c>
      <c r="V28" s="18">
        <v>0</v>
      </c>
      <c r="W28" s="18">
        <v>0</v>
      </c>
      <c r="X28" s="18">
        <v>0</v>
      </c>
      <c r="Y28" s="18">
        <v>0</v>
      </c>
      <c r="Z28" s="18">
        <v>0</v>
      </c>
      <c r="AA28" s="18">
        <v>0</v>
      </c>
      <c r="AB28" s="18">
        <v>0</v>
      </c>
      <c r="AC28" s="18">
        <v>0</v>
      </c>
      <c r="AD28" s="18">
        <v>0</v>
      </c>
      <c r="AE28" s="18">
        <v>0</v>
      </c>
      <c r="AF28" t="s">
        <v>102</v>
      </c>
      <c r="AG28" t="s">
        <v>103</v>
      </c>
      <c r="AH28" t="s">
        <v>104</v>
      </c>
      <c r="AJ28" t="s">
        <v>105</v>
      </c>
      <c r="AK28" t="s">
        <v>106</v>
      </c>
      <c r="AL28" s="18">
        <v>885000</v>
      </c>
      <c r="AM28" s="18">
        <v>1775000</v>
      </c>
      <c r="AN28" t="s">
        <v>107</v>
      </c>
      <c r="AO28" t="s">
        <v>108</v>
      </c>
      <c r="AP28" t="s">
        <v>571</v>
      </c>
      <c r="AR28" s="194" t="s">
        <v>503</v>
      </c>
      <c r="AS28" s="196">
        <v>2660000</v>
      </c>
      <c r="AT28" s="195">
        <v>0.15</v>
      </c>
      <c r="AU28" s="195">
        <f t="shared" si="0"/>
        <v>3990</v>
      </c>
    </row>
    <row r="29" spans="1:47" x14ac:dyDescent="0.25">
      <c r="A29" t="s">
        <v>92</v>
      </c>
      <c r="B29" t="s">
        <v>110</v>
      </c>
      <c r="C29" t="s">
        <v>110</v>
      </c>
      <c r="D29" t="s">
        <v>111</v>
      </c>
      <c r="E29" t="s">
        <v>112</v>
      </c>
      <c r="G29" t="s">
        <v>113</v>
      </c>
      <c r="H29" t="s">
        <v>96</v>
      </c>
      <c r="J29" t="s">
        <v>97</v>
      </c>
      <c r="K29" t="s">
        <v>98</v>
      </c>
      <c r="N29" t="s">
        <v>99</v>
      </c>
      <c r="O29" t="s">
        <v>99</v>
      </c>
      <c r="P29" t="s">
        <v>100</v>
      </c>
      <c r="Q29" t="s">
        <v>101</v>
      </c>
      <c r="R29" s="18">
        <v>2525000</v>
      </c>
      <c r="S29" s="18">
        <v>2525000</v>
      </c>
      <c r="T29" s="18">
        <v>0</v>
      </c>
      <c r="U29" s="18">
        <v>0</v>
      </c>
      <c r="V29" s="18">
        <v>0</v>
      </c>
      <c r="W29" s="18">
        <v>0</v>
      </c>
      <c r="X29" s="18">
        <v>0</v>
      </c>
      <c r="Y29" s="18">
        <v>0</v>
      </c>
      <c r="Z29" s="18">
        <v>0</v>
      </c>
      <c r="AA29" s="18">
        <v>0</v>
      </c>
      <c r="AB29" s="18">
        <v>0</v>
      </c>
      <c r="AC29" s="18">
        <v>0</v>
      </c>
      <c r="AD29" s="18">
        <v>0</v>
      </c>
      <c r="AE29" s="18">
        <v>0</v>
      </c>
      <c r="AF29" t="s">
        <v>102</v>
      </c>
      <c r="AG29" t="s">
        <v>114</v>
      </c>
      <c r="AH29" t="s">
        <v>115</v>
      </c>
      <c r="AJ29" t="s">
        <v>105</v>
      </c>
      <c r="AK29" t="s">
        <v>116</v>
      </c>
      <c r="AL29" s="18">
        <v>1275000</v>
      </c>
      <c r="AM29" s="18">
        <v>1250000</v>
      </c>
      <c r="AN29" t="s">
        <v>107</v>
      </c>
      <c r="AO29" t="s">
        <v>108</v>
      </c>
      <c r="AP29" t="s">
        <v>571</v>
      </c>
      <c r="AR29" s="194" t="s">
        <v>503</v>
      </c>
      <c r="AS29" s="196">
        <v>2525000</v>
      </c>
      <c r="AT29" s="195">
        <v>0.15</v>
      </c>
      <c r="AU29" s="195">
        <f t="shared" si="0"/>
        <v>3787.5</v>
      </c>
    </row>
    <row r="30" spans="1:47" x14ac:dyDescent="0.25">
      <c r="A30" t="s">
        <v>92</v>
      </c>
      <c r="B30" t="s">
        <v>140</v>
      </c>
      <c r="C30" t="s">
        <v>140</v>
      </c>
      <c r="D30" t="s">
        <v>111</v>
      </c>
      <c r="E30" t="s">
        <v>112</v>
      </c>
      <c r="G30" t="s">
        <v>141</v>
      </c>
      <c r="H30" t="s">
        <v>96</v>
      </c>
      <c r="J30" t="s">
        <v>97</v>
      </c>
      <c r="K30" t="s">
        <v>98</v>
      </c>
      <c r="N30" t="s">
        <v>99</v>
      </c>
      <c r="O30" t="s">
        <v>99</v>
      </c>
      <c r="P30" t="s">
        <v>100</v>
      </c>
      <c r="Q30" t="s">
        <v>101</v>
      </c>
      <c r="R30" s="18">
        <v>2300000</v>
      </c>
      <c r="S30" s="18">
        <v>2300000</v>
      </c>
      <c r="T30" s="18">
        <v>0</v>
      </c>
      <c r="U30" s="18">
        <v>0</v>
      </c>
      <c r="V30" s="18">
        <v>0</v>
      </c>
      <c r="W30" s="18">
        <v>0</v>
      </c>
      <c r="X30" s="18">
        <v>0</v>
      </c>
      <c r="Y30" s="18">
        <v>0</v>
      </c>
      <c r="Z30" s="18">
        <v>0</v>
      </c>
      <c r="AA30" s="18">
        <v>0</v>
      </c>
      <c r="AB30" s="18">
        <v>0</v>
      </c>
      <c r="AC30" s="18">
        <v>0</v>
      </c>
      <c r="AD30" s="18">
        <v>0</v>
      </c>
      <c r="AE30" s="18">
        <v>0</v>
      </c>
      <c r="AF30" t="s">
        <v>102</v>
      </c>
      <c r="AG30" t="s">
        <v>114</v>
      </c>
      <c r="AH30" t="s">
        <v>142</v>
      </c>
      <c r="AJ30" t="s">
        <v>105</v>
      </c>
      <c r="AK30" t="s">
        <v>143</v>
      </c>
      <c r="AL30" s="18">
        <v>1050000</v>
      </c>
      <c r="AM30" s="18">
        <v>1250000</v>
      </c>
      <c r="AN30" t="s">
        <v>107</v>
      </c>
      <c r="AO30" t="s">
        <v>108</v>
      </c>
      <c r="AP30" t="s">
        <v>571</v>
      </c>
      <c r="AR30" s="194" t="s">
        <v>503</v>
      </c>
      <c r="AS30" s="196">
        <v>2300000</v>
      </c>
      <c r="AT30" s="195">
        <v>0.15</v>
      </c>
      <c r="AU30" s="195">
        <f t="shared" si="0"/>
        <v>3450</v>
      </c>
    </row>
    <row r="31" spans="1:47" x14ac:dyDescent="0.25">
      <c r="A31" t="s">
        <v>92</v>
      </c>
      <c r="B31" t="s">
        <v>365</v>
      </c>
      <c r="C31" t="s">
        <v>365</v>
      </c>
      <c r="D31" t="s">
        <v>366</v>
      </c>
      <c r="E31" t="s">
        <v>119</v>
      </c>
      <c r="H31" t="s">
        <v>96</v>
      </c>
      <c r="J31" t="s">
        <v>367</v>
      </c>
      <c r="K31" t="s">
        <v>98</v>
      </c>
      <c r="N31" t="s">
        <v>99</v>
      </c>
      <c r="O31" t="s">
        <v>99</v>
      </c>
      <c r="P31" t="s">
        <v>100</v>
      </c>
      <c r="Q31" t="s">
        <v>101</v>
      </c>
      <c r="R31" s="18">
        <v>2375000</v>
      </c>
      <c r="S31" s="18">
        <v>2375000</v>
      </c>
      <c r="T31" s="18">
        <v>0</v>
      </c>
      <c r="U31" s="18">
        <v>0</v>
      </c>
      <c r="V31" s="18">
        <v>0</v>
      </c>
      <c r="W31" s="18">
        <v>0</v>
      </c>
      <c r="X31" s="18">
        <v>0</v>
      </c>
      <c r="Y31" s="18">
        <v>0</v>
      </c>
      <c r="Z31" s="18">
        <v>0</v>
      </c>
      <c r="AA31" s="18">
        <v>0</v>
      </c>
      <c r="AB31" s="18">
        <v>0</v>
      </c>
      <c r="AC31" s="18">
        <v>0</v>
      </c>
      <c r="AD31" s="18">
        <v>0</v>
      </c>
      <c r="AE31" s="18">
        <v>0</v>
      </c>
      <c r="AF31" t="s">
        <v>102</v>
      </c>
      <c r="AG31" t="s">
        <v>114</v>
      </c>
      <c r="AH31" t="s">
        <v>368</v>
      </c>
      <c r="AJ31" t="s">
        <v>105</v>
      </c>
      <c r="AK31" t="s">
        <v>369</v>
      </c>
      <c r="AL31" s="18">
        <v>1286000</v>
      </c>
      <c r="AM31" s="18">
        <v>1089000</v>
      </c>
      <c r="AN31" t="s">
        <v>107</v>
      </c>
      <c r="AO31" t="s">
        <v>108</v>
      </c>
      <c r="AP31" t="s">
        <v>571</v>
      </c>
      <c r="AR31" s="194" t="s">
        <v>503</v>
      </c>
      <c r="AS31" s="196">
        <v>2375000</v>
      </c>
      <c r="AT31" s="195">
        <v>0.15</v>
      </c>
      <c r="AU31" s="195">
        <f t="shared" si="0"/>
        <v>3562.5</v>
      </c>
    </row>
    <row r="32" spans="1:47" x14ac:dyDescent="0.25">
      <c r="A32" t="s">
        <v>92</v>
      </c>
      <c r="B32" t="s">
        <v>453</v>
      </c>
      <c r="C32" t="s">
        <v>453</v>
      </c>
      <c r="D32" t="s">
        <v>454</v>
      </c>
      <c r="E32" t="s">
        <v>119</v>
      </c>
      <c r="H32" t="s">
        <v>96</v>
      </c>
      <c r="J32" t="s">
        <v>97</v>
      </c>
      <c r="K32" t="s">
        <v>98</v>
      </c>
      <c r="N32" t="s">
        <v>99</v>
      </c>
      <c r="O32" t="s">
        <v>99</v>
      </c>
      <c r="P32" t="s">
        <v>100</v>
      </c>
      <c r="Q32" t="s">
        <v>101</v>
      </c>
      <c r="R32" s="18">
        <v>7075000</v>
      </c>
      <c r="S32" s="18">
        <v>7075000</v>
      </c>
      <c r="T32" s="18">
        <v>0</v>
      </c>
      <c r="U32" s="18">
        <v>0</v>
      </c>
      <c r="V32" s="18">
        <v>0</v>
      </c>
      <c r="W32" s="18">
        <v>0</v>
      </c>
      <c r="X32" s="18">
        <v>0</v>
      </c>
      <c r="Y32" s="18">
        <v>0</v>
      </c>
      <c r="Z32" s="18">
        <v>0</v>
      </c>
      <c r="AA32" s="18">
        <v>0</v>
      </c>
      <c r="AB32" s="18">
        <v>0</v>
      </c>
      <c r="AC32" s="18">
        <v>0</v>
      </c>
      <c r="AD32" s="18">
        <v>0</v>
      </c>
      <c r="AE32" s="18">
        <v>0</v>
      </c>
      <c r="AF32" t="s">
        <v>102</v>
      </c>
      <c r="AG32" t="s">
        <v>455</v>
      </c>
      <c r="AH32" t="s">
        <v>456</v>
      </c>
      <c r="AJ32" t="s">
        <v>105</v>
      </c>
      <c r="AK32" t="s">
        <v>457</v>
      </c>
      <c r="AL32" s="18">
        <v>263620</v>
      </c>
      <c r="AM32" s="18">
        <v>6811380</v>
      </c>
      <c r="AN32" t="s">
        <v>107</v>
      </c>
      <c r="AO32" t="s">
        <v>108</v>
      </c>
      <c r="AP32" t="s">
        <v>571</v>
      </c>
      <c r="AR32" s="194" t="s">
        <v>503</v>
      </c>
      <c r="AS32" s="196">
        <v>7075000</v>
      </c>
      <c r="AT32" s="195">
        <v>0.15</v>
      </c>
      <c r="AU32" s="195">
        <f t="shared" si="0"/>
        <v>10612.5</v>
      </c>
    </row>
    <row r="33" spans="1:47" x14ac:dyDescent="0.25">
      <c r="A33" t="s">
        <v>92</v>
      </c>
      <c r="B33" t="s">
        <v>458</v>
      </c>
      <c r="C33" t="s">
        <v>458</v>
      </c>
      <c r="D33" t="s">
        <v>459</v>
      </c>
      <c r="E33" t="s">
        <v>119</v>
      </c>
      <c r="H33" t="s">
        <v>96</v>
      </c>
      <c r="J33" t="s">
        <v>97</v>
      </c>
      <c r="K33" t="s">
        <v>98</v>
      </c>
      <c r="N33" t="s">
        <v>99</v>
      </c>
      <c r="O33" t="s">
        <v>99</v>
      </c>
      <c r="P33" t="s">
        <v>100</v>
      </c>
      <c r="Q33" t="s">
        <v>101</v>
      </c>
      <c r="R33" s="18">
        <v>15225000</v>
      </c>
      <c r="S33" s="18">
        <v>15225000</v>
      </c>
      <c r="T33" s="18">
        <v>0</v>
      </c>
      <c r="U33" s="18">
        <v>0</v>
      </c>
      <c r="V33" s="18">
        <v>0</v>
      </c>
      <c r="W33" s="18">
        <v>0</v>
      </c>
      <c r="X33" s="18">
        <v>0</v>
      </c>
      <c r="Y33" s="18">
        <v>0</v>
      </c>
      <c r="Z33" s="18">
        <v>0</v>
      </c>
      <c r="AA33" s="18">
        <v>0</v>
      </c>
      <c r="AB33" s="18">
        <v>0</v>
      </c>
      <c r="AC33" s="18">
        <v>0</v>
      </c>
      <c r="AD33" s="18">
        <v>0</v>
      </c>
      <c r="AE33" s="18">
        <v>0</v>
      </c>
      <c r="AF33" t="s">
        <v>102</v>
      </c>
      <c r="AG33" t="s">
        <v>449</v>
      </c>
      <c r="AH33" t="s">
        <v>460</v>
      </c>
      <c r="AJ33" t="s">
        <v>105</v>
      </c>
      <c r="AK33" t="s">
        <v>461</v>
      </c>
      <c r="AL33" s="18">
        <v>6895250</v>
      </c>
      <c r="AM33" s="18">
        <v>8329750</v>
      </c>
      <c r="AN33" t="s">
        <v>107</v>
      </c>
      <c r="AO33" t="s">
        <v>108</v>
      </c>
      <c r="AP33" t="s">
        <v>571</v>
      </c>
      <c r="AR33" s="194" t="s">
        <v>503</v>
      </c>
      <c r="AS33" s="196">
        <v>15225000</v>
      </c>
      <c r="AT33" s="195">
        <v>0.15</v>
      </c>
      <c r="AU33" s="195">
        <f t="shared" si="0"/>
        <v>22837.5</v>
      </c>
    </row>
    <row r="34" spans="1:47" x14ac:dyDescent="0.25">
      <c r="A34" t="s">
        <v>92</v>
      </c>
      <c r="B34" t="s">
        <v>335</v>
      </c>
      <c r="C34" t="s">
        <v>335</v>
      </c>
      <c r="D34" t="s">
        <v>336</v>
      </c>
      <c r="E34" t="s">
        <v>119</v>
      </c>
      <c r="H34" t="s">
        <v>304</v>
      </c>
      <c r="J34" t="s">
        <v>261</v>
      </c>
      <c r="K34" t="s">
        <v>98</v>
      </c>
      <c r="N34" t="s">
        <v>99</v>
      </c>
      <c r="O34" t="s">
        <v>99</v>
      </c>
      <c r="P34" t="s">
        <v>100</v>
      </c>
      <c r="Q34" t="s">
        <v>101</v>
      </c>
      <c r="R34" s="18">
        <v>5850000</v>
      </c>
      <c r="S34" s="18">
        <v>5850000</v>
      </c>
      <c r="T34" s="18">
        <v>0</v>
      </c>
      <c r="U34" s="18">
        <v>0</v>
      </c>
      <c r="V34" s="18">
        <v>0</v>
      </c>
      <c r="W34" s="18">
        <v>0</v>
      </c>
      <c r="X34" s="18">
        <v>0</v>
      </c>
      <c r="Y34" s="18">
        <v>0</v>
      </c>
      <c r="Z34" s="18">
        <v>0</v>
      </c>
      <c r="AA34" s="18">
        <v>0</v>
      </c>
      <c r="AB34" s="18">
        <v>0</v>
      </c>
      <c r="AC34" s="18">
        <v>0</v>
      </c>
      <c r="AD34" s="18">
        <v>0</v>
      </c>
      <c r="AE34" s="18">
        <v>0</v>
      </c>
      <c r="AF34" t="s">
        <v>102</v>
      </c>
      <c r="AG34" t="s">
        <v>337</v>
      </c>
      <c r="AH34" t="s">
        <v>338</v>
      </c>
      <c r="AI34" t="s">
        <v>339</v>
      </c>
      <c r="AJ34" t="s">
        <v>309</v>
      </c>
      <c r="AK34" t="s">
        <v>340</v>
      </c>
      <c r="AL34" s="18">
        <v>4001370</v>
      </c>
      <c r="AM34" s="18">
        <v>1848630</v>
      </c>
      <c r="AN34" t="s">
        <v>107</v>
      </c>
      <c r="AO34" t="s">
        <v>108</v>
      </c>
      <c r="AP34" t="s">
        <v>571</v>
      </c>
      <c r="AR34" s="194" t="s">
        <v>503</v>
      </c>
      <c r="AS34" s="196">
        <v>5850000</v>
      </c>
      <c r="AT34" s="195">
        <v>0.15</v>
      </c>
      <c r="AU34" s="195">
        <f t="shared" si="0"/>
        <v>8775</v>
      </c>
    </row>
    <row r="35" spans="1:47" x14ac:dyDescent="0.25">
      <c r="A35" t="s">
        <v>92</v>
      </c>
      <c r="B35" t="s">
        <v>302</v>
      </c>
      <c r="C35" t="s">
        <v>302</v>
      </c>
      <c r="D35" t="s">
        <v>303</v>
      </c>
      <c r="E35" t="s">
        <v>95</v>
      </c>
      <c r="H35" t="s">
        <v>304</v>
      </c>
      <c r="J35" t="s">
        <v>305</v>
      </c>
      <c r="K35" t="s">
        <v>306</v>
      </c>
      <c r="N35" t="s">
        <v>99</v>
      </c>
      <c r="O35" t="s">
        <v>99</v>
      </c>
      <c r="P35" t="s">
        <v>100</v>
      </c>
      <c r="Q35" t="s">
        <v>101</v>
      </c>
      <c r="R35" s="18">
        <v>937500</v>
      </c>
      <c r="S35" s="18">
        <v>937500</v>
      </c>
      <c r="T35" s="18">
        <v>0</v>
      </c>
      <c r="U35" s="18">
        <v>0</v>
      </c>
      <c r="V35" s="18">
        <v>0</v>
      </c>
      <c r="W35" s="18">
        <v>0</v>
      </c>
      <c r="X35" s="18">
        <v>0</v>
      </c>
      <c r="Y35" s="18">
        <v>0</v>
      </c>
      <c r="Z35" s="18">
        <v>0</v>
      </c>
      <c r="AA35" s="18">
        <v>0</v>
      </c>
      <c r="AB35" s="18">
        <v>0</v>
      </c>
      <c r="AC35" s="18">
        <v>0</v>
      </c>
      <c r="AD35" s="18">
        <v>0</v>
      </c>
      <c r="AE35" s="18">
        <v>0</v>
      </c>
      <c r="AF35" t="s">
        <v>102</v>
      </c>
      <c r="AG35" t="s">
        <v>114</v>
      </c>
      <c r="AH35" t="s">
        <v>307</v>
      </c>
      <c r="AI35" t="s">
        <v>308</v>
      </c>
      <c r="AJ35" t="s">
        <v>309</v>
      </c>
      <c r="AK35" t="s">
        <v>310</v>
      </c>
      <c r="AL35" s="18">
        <v>0</v>
      </c>
      <c r="AM35" s="18">
        <v>937500</v>
      </c>
      <c r="AN35" t="s">
        <v>107</v>
      </c>
      <c r="AO35" t="s">
        <v>108</v>
      </c>
      <c r="AP35" t="s">
        <v>571</v>
      </c>
      <c r="AR35" s="194" t="s">
        <v>503</v>
      </c>
      <c r="AS35" s="196">
        <v>937500</v>
      </c>
      <c r="AT35" s="195">
        <v>0.15</v>
      </c>
      <c r="AU35" s="195">
        <f t="shared" si="0"/>
        <v>1406.25</v>
      </c>
    </row>
    <row r="36" spans="1:47" x14ac:dyDescent="0.25">
      <c r="A36" t="s">
        <v>92</v>
      </c>
      <c r="B36" t="s">
        <v>330</v>
      </c>
      <c r="C36" t="s">
        <v>330</v>
      </c>
      <c r="D36" t="s">
        <v>331</v>
      </c>
      <c r="E36" t="s">
        <v>119</v>
      </c>
      <c r="H36" t="s">
        <v>304</v>
      </c>
      <c r="J36" t="s">
        <v>261</v>
      </c>
      <c r="K36" t="s">
        <v>98</v>
      </c>
      <c r="N36" t="s">
        <v>99</v>
      </c>
      <c r="O36" t="s">
        <v>99</v>
      </c>
      <c r="P36" t="s">
        <v>100</v>
      </c>
      <c r="Q36" t="s">
        <v>101</v>
      </c>
      <c r="R36" s="18">
        <v>2700000</v>
      </c>
      <c r="S36" s="18">
        <v>2700000</v>
      </c>
      <c r="T36" s="18">
        <v>0</v>
      </c>
      <c r="U36" s="18">
        <v>0</v>
      </c>
      <c r="V36" s="18">
        <v>0</v>
      </c>
      <c r="W36" s="18">
        <v>0</v>
      </c>
      <c r="X36" s="18">
        <v>0</v>
      </c>
      <c r="Y36" s="18">
        <v>0</v>
      </c>
      <c r="Z36" s="18">
        <v>0</v>
      </c>
      <c r="AA36" s="18">
        <v>0</v>
      </c>
      <c r="AB36" s="18">
        <v>0</v>
      </c>
      <c r="AC36" s="18">
        <v>0</v>
      </c>
      <c r="AD36" s="18">
        <v>0</v>
      </c>
      <c r="AE36" s="18">
        <v>0</v>
      </c>
      <c r="AF36" t="s">
        <v>102</v>
      </c>
      <c r="AG36" t="s">
        <v>114</v>
      </c>
      <c r="AH36" t="s">
        <v>332</v>
      </c>
      <c r="AI36" t="s">
        <v>333</v>
      </c>
      <c r="AJ36" t="s">
        <v>309</v>
      </c>
      <c r="AK36" t="s">
        <v>334</v>
      </c>
      <c r="AL36" s="18">
        <v>261250</v>
      </c>
      <c r="AM36" s="18">
        <v>2438750</v>
      </c>
      <c r="AN36" t="s">
        <v>107</v>
      </c>
      <c r="AO36" t="s">
        <v>108</v>
      </c>
      <c r="AP36" t="s">
        <v>571</v>
      </c>
      <c r="AR36" s="194" t="s">
        <v>503</v>
      </c>
      <c r="AS36" s="196">
        <v>2700000</v>
      </c>
      <c r="AT36" s="195">
        <v>0.15</v>
      </c>
      <c r="AU36" s="195">
        <f t="shared" si="0"/>
        <v>4050</v>
      </c>
    </row>
    <row r="37" spans="1:47" x14ac:dyDescent="0.25">
      <c r="A37" t="s">
        <v>92</v>
      </c>
      <c r="B37" t="s">
        <v>311</v>
      </c>
      <c r="C37" t="s">
        <v>311</v>
      </c>
      <c r="D37" t="s">
        <v>312</v>
      </c>
      <c r="E37" t="s">
        <v>95</v>
      </c>
      <c r="H37" t="s">
        <v>304</v>
      </c>
      <c r="J37" t="s">
        <v>261</v>
      </c>
      <c r="K37" t="s">
        <v>98</v>
      </c>
      <c r="N37" t="s">
        <v>99</v>
      </c>
      <c r="O37" t="s">
        <v>99</v>
      </c>
      <c r="P37" t="s">
        <v>100</v>
      </c>
      <c r="Q37" t="s">
        <v>101</v>
      </c>
      <c r="R37" s="18">
        <v>1031250</v>
      </c>
      <c r="S37" s="18">
        <v>1031250</v>
      </c>
      <c r="T37" s="18">
        <v>0</v>
      </c>
      <c r="U37" s="18">
        <v>0</v>
      </c>
      <c r="V37" s="18">
        <v>0</v>
      </c>
      <c r="W37" s="18">
        <v>0</v>
      </c>
      <c r="X37" s="18">
        <v>0</v>
      </c>
      <c r="Y37" s="18">
        <v>0</v>
      </c>
      <c r="Z37" s="18">
        <v>0</v>
      </c>
      <c r="AA37" s="18">
        <v>0</v>
      </c>
      <c r="AB37" s="18">
        <v>0</v>
      </c>
      <c r="AC37" s="18">
        <v>0</v>
      </c>
      <c r="AD37" s="18">
        <v>0</v>
      </c>
      <c r="AE37" s="18">
        <v>0</v>
      </c>
      <c r="AF37" t="s">
        <v>102</v>
      </c>
      <c r="AG37" t="s">
        <v>114</v>
      </c>
      <c r="AH37" t="s">
        <v>313</v>
      </c>
      <c r="AJ37" t="s">
        <v>309</v>
      </c>
      <c r="AK37" t="s">
        <v>314</v>
      </c>
      <c r="AL37" s="18">
        <v>0</v>
      </c>
      <c r="AM37" s="18">
        <v>1031250</v>
      </c>
      <c r="AN37" t="s">
        <v>107</v>
      </c>
      <c r="AO37" t="s">
        <v>108</v>
      </c>
      <c r="AP37" t="s">
        <v>571</v>
      </c>
      <c r="AR37" s="194" t="s">
        <v>503</v>
      </c>
      <c r="AS37" s="196">
        <v>1031250</v>
      </c>
      <c r="AT37" s="195">
        <v>0.15</v>
      </c>
      <c r="AU37" s="195">
        <f t="shared" si="0"/>
        <v>1546.875</v>
      </c>
    </row>
    <row r="38" spans="1:47" x14ac:dyDescent="0.25">
      <c r="A38" t="s">
        <v>92</v>
      </c>
      <c r="B38" t="s">
        <v>315</v>
      </c>
      <c r="C38" t="s">
        <v>315</v>
      </c>
      <c r="D38" t="s">
        <v>316</v>
      </c>
      <c r="E38" t="s">
        <v>95</v>
      </c>
      <c r="H38" t="s">
        <v>304</v>
      </c>
      <c r="J38" t="s">
        <v>261</v>
      </c>
      <c r="K38" t="s">
        <v>98</v>
      </c>
      <c r="N38" t="s">
        <v>99</v>
      </c>
      <c r="O38" t="s">
        <v>99</v>
      </c>
      <c r="P38" t="s">
        <v>100</v>
      </c>
      <c r="Q38" t="s">
        <v>101</v>
      </c>
      <c r="R38" s="18">
        <v>2531380</v>
      </c>
      <c r="S38" s="18">
        <v>2531380</v>
      </c>
      <c r="T38" s="18">
        <v>0</v>
      </c>
      <c r="U38" s="18">
        <v>0</v>
      </c>
      <c r="V38" s="18">
        <v>0</v>
      </c>
      <c r="W38" s="18">
        <v>0</v>
      </c>
      <c r="X38" s="18">
        <v>0</v>
      </c>
      <c r="Y38" s="18">
        <v>0</v>
      </c>
      <c r="Z38" s="18">
        <v>0</v>
      </c>
      <c r="AA38" s="18">
        <v>0</v>
      </c>
      <c r="AB38" s="18">
        <v>0</v>
      </c>
      <c r="AC38" s="18">
        <v>0</v>
      </c>
      <c r="AD38" s="18">
        <v>0</v>
      </c>
      <c r="AE38" s="18">
        <v>0</v>
      </c>
      <c r="AF38" t="s">
        <v>102</v>
      </c>
      <c r="AG38" t="s">
        <v>133</v>
      </c>
      <c r="AH38" t="s">
        <v>317</v>
      </c>
      <c r="AJ38" t="s">
        <v>309</v>
      </c>
      <c r="AK38" t="s">
        <v>318</v>
      </c>
      <c r="AL38" s="18">
        <v>0</v>
      </c>
      <c r="AM38" s="18">
        <v>2531380</v>
      </c>
      <c r="AN38" t="s">
        <v>107</v>
      </c>
      <c r="AO38" t="s">
        <v>108</v>
      </c>
      <c r="AP38" t="s">
        <v>571</v>
      </c>
      <c r="AR38" s="194" t="s">
        <v>503</v>
      </c>
      <c r="AS38" s="196">
        <v>2531380</v>
      </c>
      <c r="AT38" s="195">
        <v>0.15</v>
      </c>
      <c r="AU38" s="195">
        <f t="shared" si="0"/>
        <v>3797.0699999999997</v>
      </c>
    </row>
    <row r="39" spans="1:47" x14ac:dyDescent="0.25">
      <c r="A39" t="s">
        <v>92</v>
      </c>
      <c r="B39" t="s">
        <v>319</v>
      </c>
      <c r="C39" t="s">
        <v>319</v>
      </c>
      <c r="D39" t="s">
        <v>320</v>
      </c>
      <c r="E39" t="s">
        <v>95</v>
      </c>
      <c r="H39" t="s">
        <v>304</v>
      </c>
      <c r="J39" t="s">
        <v>261</v>
      </c>
      <c r="K39" t="s">
        <v>98</v>
      </c>
      <c r="N39" t="s">
        <v>99</v>
      </c>
      <c r="O39" t="s">
        <v>99</v>
      </c>
      <c r="P39" t="s">
        <v>100</v>
      </c>
      <c r="Q39" t="s">
        <v>101</v>
      </c>
      <c r="R39" s="18">
        <v>1312500</v>
      </c>
      <c r="S39" s="18">
        <v>1312500</v>
      </c>
      <c r="T39" s="18">
        <v>0</v>
      </c>
      <c r="U39" s="18">
        <v>0</v>
      </c>
      <c r="V39" s="18">
        <v>0</v>
      </c>
      <c r="W39" s="18">
        <v>0</v>
      </c>
      <c r="X39" s="18">
        <v>0</v>
      </c>
      <c r="Y39" s="18">
        <v>0</v>
      </c>
      <c r="Z39" s="18">
        <v>0</v>
      </c>
      <c r="AA39" s="18">
        <v>0</v>
      </c>
      <c r="AB39" s="18">
        <v>0</v>
      </c>
      <c r="AC39" s="18">
        <v>0</v>
      </c>
      <c r="AD39" s="18">
        <v>0</v>
      </c>
      <c r="AE39" s="18">
        <v>0</v>
      </c>
      <c r="AF39" t="s">
        <v>102</v>
      </c>
      <c r="AG39" t="s">
        <v>114</v>
      </c>
      <c r="AH39" t="s">
        <v>321</v>
      </c>
      <c r="AJ39" t="s">
        <v>309</v>
      </c>
      <c r="AK39" t="s">
        <v>322</v>
      </c>
      <c r="AL39" s="18">
        <v>0</v>
      </c>
      <c r="AM39" s="18">
        <v>1312500</v>
      </c>
      <c r="AN39" t="s">
        <v>107</v>
      </c>
      <c r="AO39" t="s">
        <v>108</v>
      </c>
      <c r="AP39" t="s">
        <v>571</v>
      </c>
      <c r="AR39" s="194" t="s">
        <v>503</v>
      </c>
      <c r="AS39" s="196">
        <v>1312500</v>
      </c>
      <c r="AT39" s="195">
        <v>0.15</v>
      </c>
      <c r="AU39" s="195">
        <f t="shared" si="0"/>
        <v>1968.75</v>
      </c>
    </row>
    <row r="40" spans="1:47" x14ac:dyDescent="0.25">
      <c r="A40" t="s">
        <v>92</v>
      </c>
      <c r="B40" t="s">
        <v>323</v>
      </c>
      <c r="C40" t="s">
        <v>323</v>
      </c>
      <c r="D40" t="s">
        <v>196</v>
      </c>
      <c r="E40" t="s">
        <v>95</v>
      </c>
      <c r="H40" t="s">
        <v>304</v>
      </c>
      <c r="J40" t="s">
        <v>261</v>
      </c>
      <c r="K40" t="s">
        <v>98</v>
      </c>
      <c r="N40" t="s">
        <v>99</v>
      </c>
      <c r="O40" t="s">
        <v>99</v>
      </c>
      <c r="P40" t="s">
        <v>100</v>
      </c>
      <c r="Q40" t="s">
        <v>101</v>
      </c>
      <c r="R40" s="18">
        <v>843750</v>
      </c>
      <c r="S40" s="18">
        <v>843750</v>
      </c>
      <c r="T40" s="18">
        <v>0</v>
      </c>
      <c r="U40" s="18">
        <v>0</v>
      </c>
      <c r="V40" s="18">
        <v>0</v>
      </c>
      <c r="W40" s="18">
        <v>0</v>
      </c>
      <c r="X40" s="18">
        <v>0</v>
      </c>
      <c r="Y40" s="18">
        <v>0</v>
      </c>
      <c r="Z40" s="18">
        <v>0</v>
      </c>
      <c r="AA40" s="18">
        <v>0</v>
      </c>
      <c r="AB40" s="18">
        <v>0</v>
      </c>
      <c r="AC40" s="18">
        <v>0</v>
      </c>
      <c r="AD40" s="18">
        <v>0</v>
      </c>
      <c r="AE40" s="18">
        <v>0</v>
      </c>
      <c r="AF40" t="s">
        <v>102</v>
      </c>
      <c r="AG40" t="s">
        <v>114</v>
      </c>
      <c r="AH40" t="s">
        <v>324</v>
      </c>
      <c r="AJ40" t="s">
        <v>309</v>
      </c>
      <c r="AK40" t="s">
        <v>325</v>
      </c>
      <c r="AL40" s="18">
        <v>0</v>
      </c>
      <c r="AM40" s="18">
        <v>843750</v>
      </c>
      <c r="AN40" t="s">
        <v>107</v>
      </c>
      <c r="AO40" t="s">
        <v>108</v>
      </c>
      <c r="AP40" t="s">
        <v>571</v>
      </c>
      <c r="AR40" s="194" t="s">
        <v>503</v>
      </c>
      <c r="AS40" s="196">
        <v>843750</v>
      </c>
      <c r="AT40" s="195">
        <v>0.15</v>
      </c>
      <c r="AU40" s="195">
        <f t="shared" si="0"/>
        <v>1265.625</v>
      </c>
    </row>
    <row r="41" spans="1:47" x14ac:dyDescent="0.25">
      <c r="A41" t="s">
        <v>92</v>
      </c>
      <c r="B41" t="s">
        <v>326</v>
      </c>
      <c r="C41" t="s">
        <v>326</v>
      </c>
      <c r="D41" t="s">
        <v>327</v>
      </c>
      <c r="E41" t="s">
        <v>95</v>
      </c>
      <c r="H41" t="s">
        <v>304</v>
      </c>
      <c r="J41" t="s">
        <v>261</v>
      </c>
      <c r="K41" t="s">
        <v>98</v>
      </c>
      <c r="N41" t="s">
        <v>99</v>
      </c>
      <c r="O41" t="s">
        <v>99</v>
      </c>
      <c r="P41" t="s">
        <v>100</v>
      </c>
      <c r="Q41" t="s">
        <v>101</v>
      </c>
      <c r="R41" s="18">
        <v>1031250</v>
      </c>
      <c r="S41" s="18">
        <v>1031250</v>
      </c>
      <c r="T41" s="18">
        <v>0</v>
      </c>
      <c r="U41" s="18">
        <v>0</v>
      </c>
      <c r="V41" s="18">
        <v>0</v>
      </c>
      <c r="W41" s="18">
        <v>0</v>
      </c>
      <c r="X41" s="18">
        <v>0</v>
      </c>
      <c r="Y41" s="18">
        <v>0</v>
      </c>
      <c r="Z41" s="18">
        <v>0</v>
      </c>
      <c r="AA41" s="18">
        <v>0</v>
      </c>
      <c r="AB41" s="18">
        <v>0</v>
      </c>
      <c r="AC41" s="18">
        <v>0</v>
      </c>
      <c r="AD41" s="18">
        <v>0</v>
      </c>
      <c r="AE41" s="18">
        <v>0</v>
      </c>
      <c r="AF41" t="s">
        <v>102</v>
      </c>
      <c r="AG41" t="s">
        <v>114</v>
      </c>
      <c r="AH41" t="s">
        <v>328</v>
      </c>
      <c r="AJ41" t="s">
        <v>309</v>
      </c>
      <c r="AK41" t="s">
        <v>329</v>
      </c>
      <c r="AL41" s="18">
        <v>0</v>
      </c>
      <c r="AM41" s="18">
        <v>1031250</v>
      </c>
      <c r="AN41" t="s">
        <v>107</v>
      </c>
      <c r="AO41" t="s">
        <v>108</v>
      </c>
      <c r="AP41" t="s">
        <v>571</v>
      </c>
      <c r="AR41" s="194" t="s">
        <v>503</v>
      </c>
      <c r="AS41" s="196">
        <v>1031250</v>
      </c>
      <c r="AT41" s="195">
        <v>0.15</v>
      </c>
      <c r="AU41" s="195">
        <f t="shared" si="0"/>
        <v>1546.875</v>
      </c>
    </row>
    <row r="42" spans="1:47" x14ac:dyDescent="0.25">
      <c r="A42" t="s">
        <v>92</v>
      </c>
      <c r="B42" t="s">
        <v>370</v>
      </c>
      <c r="C42" t="s">
        <v>370</v>
      </c>
      <c r="D42" t="s">
        <v>371</v>
      </c>
      <c r="E42" t="s">
        <v>119</v>
      </c>
      <c r="H42" t="s">
        <v>372</v>
      </c>
      <c r="J42" t="s">
        <v>373</v>
      </c>
      <c r="K42" t="s">
        <v>374</v>
      </c>
      <c r="N42" t="s">
        <v>123</v>
      </c>
      <c r="O42" t="s">
        <v>124</v>
      </c>
      <c r="P42" t="s">
        <v>375</v>
      </c>
      <c r="Q42" t="s">
        <v>101</v>
      </c>
      <c r="R42" s="18">
        <v>3140770</v>
      </c>
      <c r="S42" s="18">
        <v>3140770</v>
      </c>
      <c r="T42" s="18">
        <v>0</v>
      </c>
      <c r="U42" s="18">
        <v>0</v>
      </c>
      <c r="V42" s="18">
        <v>0</v>
      </c>
      <c r="W42" s="18">
        <v>0</v>
      </c>
      <c r="X42" s="18">
        <v>0</v>
      </c>
      <c r="Y42" s="18">
        <v>0</v>
      </c>
      <c r="Z42" s="18">
        <v>0</v>
      </c>
      <c r="AA42" s="18">
        <v>0</v>
      </c>
      <c r="AB42" s="18">
        <v>0</v>
      </c>
      <c r="AC42" s="18">
        <v>0</v>
      </c>
      <c r="AD42" s="18">
        <v>0</v>
      </c>
      <c r="AE42" s="18">
        <v>0</v>
      </c>
      <c r="AF42" t="s">
        <v>102</v>
      </c>
      <c r="AG42" t="s">
        <v>114</v>
      </c>
      <c r="AH42" t="s">
        <v>376</v>
      </c>
      <c r="AI42" t="s">
        <v>377</v>
      </c>
      <c r="AJ42" t="s">
        <v>378</v>
      </c>
      <c r="AK42" t="s">
        <v>379</v>
      </c>
      <c r="AL42" s="18">
        <v>994020</v>
      </c>
      <c r="AM42" s="18">
        <v>2146750</v>
      </c>
      <c r="AN42" t="s">
        <v>380</v>
      </c>
      <c r="AO42" t="s">
        <v>108</v>
      </c>
      <c r="AP42" t="s">
        <v>571</v>
      </c>
      <c r="AR42" s="194" t="s">
        <v>503</v>
      </c>
      <c r="AS42" s="196">
        <v>3140770</v>
      </c>
      <c r="AT42" s="195">
        <v>0.15</v>
      </c>
      <c r="AU42" s="195">
        <f t="shared" si="0"/>
        <v>4711.1549999999997</v>
      </c>
    </row>
    <row r="43" spans="1:47" x14ac:dyDescent="0.25">
      <c r="A43" t="s">
        <v>92</v>
      </c>
      <c r="B43" t="s">
        <v>401</v>
      </c>
      <c r="C43" t="s">
        <v>401</v>
      </c>
      <c r="D43" t="s">
        <v>312</v>
      </c>
      <c r="E43" t="s">
        <v>112</v>
      </c>
      <c r="H43" t="s">
        <v>402</v>
      </c>
      <c r="K43" t="s">
        <v>403</v>
      </c>
      <c r="N43" t="s">
        <v>404</v>
      </c>
      <c r="O43" t="s">
        <v>124</v>
      </c>
      <c r="P43" t="s">
        <v>405</v>
      </c>
      <c r="Q43" t="s">
        <v>101</v>
      </c>
      <c r="R43" s="18">
        <v>4501590</v>
      </c>
      <c r="S43" s="18">
        <v>4501590</v>
      </c>
      <c r="T43" s="18">
        <v>0</v>
      </c>
      <c r="U43" s="18">
        <v>0</v>
      </c>
      <c r="V43" s="18">
        <v>0</v>
      </c>
      <c r="W43" s="18">
        <v>0</v>
      </c>
      <c r="X43" s="18">
        <v>0</v>
      </c>
      <c r="Y43" s="18">
        <v>0</v>
      </c>
      <c r="Z43" s="18">
        <v>0</v>
      </c>
      <c r="AA43" s="18">
        <v>0</v>
      </c>
      <c r="AB43" s="18">
        <v>0</v>
      </c>
      <c r="AC43" s="18">
        <v>0</v>
      </c>
      <c r="AD43" s="18">
        <v>0</v>
      </c>
      <c r="AE43" s="18">
        <v>0</v>
      </c>
      <c r="AF43" t="s">
        <v>102</v>
      </c>
      <c r="AG43" t="s">
        <v>406</v>
      </c>
      <c r="AH43" t="s">
        <v>407</v>
      </c>
      <c r="AI43" t="s">
        <v>408</v>
      </c>
      <c r="AJ43" t="s">
        <v>409</v>
      </c>
      <c r="AK43" t="s">
        <v>410</v>
      </c>
      <c r="AL43" s="18">
        <v>431150</v>
      </c>
      <c r="AM43" s="18">
        <v>4070440</v>
      </c>
      <c r="AN43" t="s">
        <v>411</v>
      </c>
      <c r="AO43" t="s">
        <v>108</v>
      </c>
      <c r="AP43" t="s">
        <v>571</v>
      </c>
      <c r="AR43" s="194" t="s">
        <v>503</v>
      </c>
      <c r="AS43" s="196">
        <v>4501590</v>
      </c>
      <c r="AT43" s="195">
        <v>0.15</v>
      </c>
      <c r="AU43" s="195">
        <f t="shared" si="0"/>
        <v>6752.3850000000002</v>
      </c>
    </row>
    <row r="44" spans="1:47" x14ac:dyDescent="0.25">
      <c r="A44" t="s">
        <v>92</v>
      </c>
      <c r="B44" t="s">
        <v>387</v>
      </c>
      <c r="C44" t="s">
        <v>387</v>
      </c>
      <c r="D44" t="s">
        <v>388</v>
      </c>
      <c r="E44" t="s">
        <v>112</v>
      </c>
      <c r="H44" t="s">
        <v>389</v>
      </c>
      <c r="J44" t="s">
        <v>390</v>
      </c>
      <c r="K44" t="s">
        <v>161</v>
      </c>
      <c r="N44" t="s">
        <v>123</v>
      </c>
      <c r="O44" t="s">
        <v>124</v>
      </c>
      <c r="P44" t="s">
        <v>162</v>
      </c>
      <c r="Q44" t="s">
        <v>101</v>
      </c>
      <c r="R44" s="18">
        <v>1800000</v>
      </c>
      <c r="S44" s="18">
        <v>1800000</v>
      </c>
      <c r="T44" s="18">
        <v>0</v>
      </c>
      <c r="U44" s="18">
        <v>0</v>
      </c>
      <c r="V44" s="18">
        <v>0</v>
      </c>
      <c r="W44" s="18">
        <v>0</v>
      </c>
      <c r="X44" s="18">
        <v>0</v>
      </c>
      <c r="Y44" s="18">
        <v>0</v>
      </c>
      <c r="Z44" s="18">
        <v>0</v>
      </c>
      <c r="AA44" s="18">
        <v>0</v>
      </c>
      <c r="AB44" s="18">
        <v>0</v>
      </c>
      <c r="AC44" s="18">
        <v>0</v>
      </c>
      <c r="AD44" s="18">
        <v>0</v>
      </c>
      <c r="AE44" s="18">
        <v>0</v>
      </c>
      <c r="AF44" t="s">
        <v>102</v>
      </c>
      <c r="AG44" t="s">
        <v>391</v>
      </c>
      <c r="AH44" t="s">
        <v>392</v>
      </c>
      <c r="AJ44" t="s">
        <v>393</v>
      </c>
      <c r="AK44" t="s">
        <v>394</v>
      </c>
      <c r="AL44" s="18">
        <v>403500</v>
      </c>
      <c r="AM44" s="18">
        <v>1396500</v>
      </c>
      <c r="AN44" t="s">
        <v>395</v>
      </c>
      <c r="AO44" t="s">
        <v>108</v>
      </c>
      <c r="AP44" t="s">
        <v>571</v>
      </c>
      <c r="AR44" s="194" t="s">
        <v>503</v>
      </c>
      <c r="AS44" s="196">
        <v>1800000</v>
      </c>
      <c r="AT44" s="195">
        <v>0.15</v>
      </c>
      <c r="AU44" s="195">
        <f t="shared" si="0"/>
        <v>2700</v>
      </c>
    </row>
    <row r="45" spans="1:47" x14ac:dyDescent="0.25">
      <c r="A45" t="s">
        <v>92</v>
      </c>
      <c r="B45" t="s">
        <v>117</v>
      </c>
      <c r="C45" t="s">
        <v>117</v>
      </c>
      <c r="D45" t="s">
        <v>118</v>
      </c>
      <c r="E45" t="s">
        <v>119</v>
      </c>
      <c r="H45" t="s">
        <v>120</v>
      </c>
      <c r="J45" t="s">
        <v>121</v>
      </c>
      <c r="K45" t="s">
        <v>122</v>
      </c>
      <c r="N45" t="s">
        <v>123</v>
      </c>
      <c r="O45" t="s">
        <v>124</v>
      </c>
      <c r="P45" t="s">
        <v>125</v>
      </c>
      <c r="Q45" t="s">
        <v>101</v>
      </c>
      <c r="R45" s="18">
        <v>2000000</v>
      </c>
      <c r="S45" s="18">
        <v>2000000</v>
      </c>
      <c r="T45" s="18">
        <v>0</v>
      </c>
      <c r="U45" s="18">
        <v>0</v>
      </c>
      <c r="V45" s="18">
        <v>0</v>
      </c>
      <c r="W45" s="18">
        <v>0</v>
      </c>
      <c r="X45" s="18">
        <v>0</v>
      </c>
      <c r="Y45" s="18">
        <v>0</v>
      </c>
      <c r="Z45" s="18">
        <v>0</v>
      </c>
      <c r="AA45" s="18">
        <v>0</v>
      </c>
      <c r="AB45" s="18">
        <v>0</v>
      </c>
      <c r="AC45" s="18">
        <v>0</v>
      </c>
      <c r="AD45" s="18">
        <v>0</v>
      </c>
      <c r="AE45" s="18">
        <v>0</v>
      </c>
      <c r="AF45" t="s">
        <v>102</v>
      </c>
      <c r="AG45" t="s">
        <v>114</v>
      </c>
      <c r="AH45" t="s">
        <v>126</v>
      </c>
      <c r="AI45" t="s">
        <v>127</v>
      </c>
      <c r="AJ45" t="s">
        <v>128</v>
      </c>
      <c r="AK45" t="s">
        <v>129</v>
      </c>
      <c r="AL45" s="18">
        <v>1375000</v>
      </c>
      <c r="AM45" s="18">
        <v>625000</v>
      </c>
      <c r="AN45" t="s">
        <v>130</v>
      </c>
      <c r="AO45" t="s">
        <v>108</v>
      </c>
      <c r="AP45" t="s">
        <v>571</v>
      </c>
      <c r="AR45" s="194" t="s">
        <v>503</v>
      </c>
      <c r="AS45" s="196">
        <v>2000000</v>
      </c>
      <c r="AT45" s="195">
        <v>0.15</v>
      </c>
      <c r="AU45" s="195">
        <f t="shared" si="0"/>
        <v>3000</v>
      </c>
    </row>
    <row r="46" spans="1:47" x14ac:dyDescent="0.25">
      <c r="A46" t="s">
        <v>92</v>
      </c>
      <c r="B46" t="s">
        <v>136</v>
      </c>
      <c r="C46" t="s">
        <v>136</v>
      </c>
      <c r="D46" t="s">
        <v>137</v>
      </c>
      <c r="E46" t="s">
        <v>112</v>
      </c>
      <c r="H46" t="s">
        <v>120</v>
      </c>
      <c r="K46" t="s">
        <v>122</v>
      </c>
      <c r="N46" t="s">
        <v>123</v>
      </c>
      <c r="O46" t="s">
        <v>124</v>
      </c>
      <c r="P46" t="s">
        <v>125</v>
      </c>
      <c r="Q46" t="s">
        <v>101</v>
      </c>
      <c r="R46" s="18">
        <v>2675000</v>
      </c>
      <c r="S46" s="18">
        <v>2675000</v>
      </c>
      <c r="T46" s="18">
        <v>0</v>
      </c>
      <c r="U46" s="18">
        <v>0</v>
      </c>
      <c r="V46" s="18">
        <v>0</v>
      </c>
      <c r="W46" s="18">
        <v>0</v>
      </c>
      <c r="X46" s="18">
        <v>0</v>
      </c>
      <c r="Y46" s="18">
        <v>0</v>
      </c>
      <c r="Z46" s="18">
        <v>0</v>
      </c>
      <c r="AA46" s="18">
        <v>0</v>
      </c>
      <c r="AB46" s="18">
        <v>0</v>
      </c>
      <c r="AC46" s="18">
        <v>0</v>
      </c>
      <c r="AD46" s="18">
        <v>0</v>
      </c>
      <c r="AE46" s="18">
        <v>0</v>
      </c>
      <c r="AF46" t="s">
        <v>102</v>
      </c>
      <c r="AG46" t="s">
        <v>133</v>
      </c>
      <c r="AH46" t="s">
        <v>138</v>
      </c>
      <c r="AI46" t="s">
        <v>139</v>
      </c>
      <c r="AJ46" t="s">
        <v>128</v>
      </c>
      <c r="AK46" t="s">
        <v>129</v>
      </c>
      <c r="AL46" s="18">
        <v>175000</v>
      </c>
      <c r="AM46" s="18">
        <v>2500000</v>
      </c>
      <c r="AN46" t="s">
        <v>130</v>
      </c>
      <c r="AO46" t="s">
        <v>108</v>
      </c>
      <c r="AP46" t="s">
        <v>571</v>
      </c>
      <c r="AR46" s="194" t="s">
        <v>503</v>
      </c>
      <c r="AS46" s="196">
        <v>2675000</v>
      </c>
      <c r="AT46" s="195">
        <v>0.15</v>
      </c>
      <c r="AU46" s="195">
        <f t="shared" si="0"/>
        <v>4012.5</v>
      </c>
    </row>
    <row r="47" spans="1:47" x14ac:dyDescent="0.25">
      <c r="A47" t="s">
        <v>92</v>
      </c>
      <c r="B47" t="s">
        <v>131</v>
      </c>
      <c r="C47" t="s">
        <v>131</v>
      </c>
      <c r="D47" t="s">
        <v>132</v>
      </c>
      <c r="E47" t="s">
        <v>119</v>
      </c>
      <c r="H47" t="s">
        <v>120</v>
      </c>
      <c r="K47" t="s">
        <v>122</v>
      </c>
      <c r="N47" t="s">
        <v>123</v>
      </c>
      <c r="O47" t="s">
        <v>124</v>
      </c>
      <c r="P47" t="s">
        <v>125</v>
      </c>
      <c r="Q47" t="s">
        <v>101</v>
      </c>
      <c r="R47" s="18">
        <v>735000</v>
      </c>
      <c r="S47" s="18">
        <v>735000</v>
      </c>
      <c r="T47" s="18">
        <v>0</v>
      </c>
      <c r="U47" s="18">
        <v>0</v>
      </c>
      <c r="V47" s="18">
        <v>0</v>
      </c>
      <c r="W47" s="18">
        <v>0</v>
      </c>
      <c r="X47" s="18">
        <v>0</v>
      </c>
      <c r="Y47" s="18">
        <v>0</v>
      </c>
      <c r="Z47" s="18">
        <v>0</v>
      </c>
      <c r="AA47" s="18">
        <v>0</v>
      </c>
      <c r="AB47" s="18">
        <v>0</v>
      </c>
      <c r="AC47" s="18">
        <v>0</v>
      </c>
      <c r="AD47" s="18">
        <v>0</v>
      </c>
      <c r="AE47" s="18">
        <v>0</v>
      </c>
      <c r="AF47" t="s">
        <v>102</v>
      </c>
      <c r="AG47" t="s">
        <v>133</v>
      </c>
      <c r="AH47" t="s">
        <v>134</v>
      </c>
      <c r="AI47" t="s">
        <v>135</v>
      </c>
      <c r="AJ47" t="s">
        <v>128</v>
      </c>
      <c r="AK47" t="s">
        <v>129</v>
      </c>
      <c r="AL47" s="18">
        <v>101370</v>
      </c>
      <c r="AM47" s="18">
        <v>633630</v>
      </c>
      <c r="AN47" t="s">
        <v>130</v>
      </c>
      <c r="AO47" t="s">
        <v>108</v>
      </c>
      <c r="AP47" t="s">
        <v>571</v>
      </c>
      <c r="AR47" s="194" t="s">
        <v>503</v>
      </c>
      <c r="AS47" s="196">
        <v>735000</v>
      </c>
      <c r="AT47" s="195">
        <v>0.15</v>
      </c>
      <c r="AU47" s="195">
        <f t="shared" si="0"/>
        <v>1102.5</v>
      </c>
    </row>
    <row r="48" spans="1:47" x14ac:dyDescent="0.25">
      <c r="A48" t="s">
        <v>92</v>
      </c>
      <c r="B48" t="s">
        <v>396</v>
      </c>
      <c r="C48" t="s">
        <v>396</v>
      </c>
      <c r="D48" t="s">
        <v>351</v>
      </c>
      <c r="E48" t="s">
        <v>112</v>
      </c>
      <c r="H48" t="s">
        <v>120</v>
      </c>
      <c r="J48" t="s">
        <v>121</v>
      </c>
      <c r="K48" t="s">
        <v>122</v>
      </c>
      <c r="N48" t="s">
        <v>123</v>
      </c>
      <c r="O48" t="s">
        <v>124</v>
      </c>
      <c r="P48" t="s">
        <v>125</v>
      </c>
      <c r="Q48" t="s">
        <v>101</v>
      </c>
      <c r="R48" s="18">
        <v>3750000</v>
      </c>
      <c r="S48" s="18">
        <v>3750000</v>
      </c>
      <c r="T48" s="18">
        <v>0</v>
      </c>
      <c r="U48" s="18">
        <v>0</v>
      </c>
      <c r="V48" s="18">
        <v>0</v>
      </c>
      <c r="W48" s="18">
        <v>0</v>
      </c>
      <c r="X48" s="18">
        <v>0</v>
      </c>
      <c r="Y48" s="18">
        <v>0</v>
      </c>
      <c r="Z48" s="18">
        <v>0</v>
      </c>
      <c r="AA48" s="18">
        <v>0</v>
      </c>
      <c r="AB48" s="18">
        <v>0</v>
      </c>
      <c r="AC48" s="18">
        <v>0</v>
      </c>
      <c r="AD48" s="18">
        <v>0</v>
      </c>
      <c r="AE48" s="18">
        <v>0</v>
      </c>
      <c r="AF48" t="s">
        <v>102</v>
      </c>
      <c r="AG48" t="s">
        <v>397</v>
      </c>
      <c r="AH48" t="s">
        <v>398</v>
      </c>
      <c r="AJ48" t="s">
        <v>399</v>
      </c>
      <c r="AK48" t="s">
        <v>400</v>
      </c>
      <c r="AL48" s="18">
        <v>625000</v>
      </c>
      <c r="AM48" s="18">
        <v>3125000</v>
      </c>
      <c r="AN48" t="s">
        <v>130</v>
      </c>
      <c r="AO48" t="s">
        <v>108</v>
      </c>
      <c r="AP48" t="s">
        <v>571</v>
      </c>
      <c r="AR48" s="194" t="s">
        <v>503</v>
      </c>
      <c r="AS48" s="196">
        <v>3750000</v>
      </c>
      <c r="AT48" s="195">
        <v>0.15</v>
      </c>
      <c r="AU48" s="195">
        <f t="shared" si="0"/>
        <v>5625</v>
      </c>
    </row>
    <row r="49" spans="1:47" x14ac:dyDescent="0.25">
      <c r="A49" t="s">
        <v>92</v>
      </c>
      <c r="B49" t="s">
        <v>473</v>
      </c>
      <c r="C49" t="s">
        <v>473</v>
      </c>
      <c r="D49" t="s">
        <v>474</v>
      </c>
      <c r="E49" t="s">
        <v>475</v>
      </c>
      <c r="H49" t="s">
        <v>476</v>
      </c>
      <c r="K49" t="s">
        <v>477</v>
      </c>
      <c r="N49" t="s">
        <v>123</v>
      </c>
      <c r="O49" t="s">
        <v>124</v>
      </c>
      <c r="P49" t="s">
        <v>478</v>
      </c>
      <c r="Q49" t="s">
        <v>101</v>
      </c>
      <c r="R49" s="18">
        <v>1350000</v>
      </c>
      <c r="S49" s="18">
        <v>1350000</v>
      </c>
      <c r="T49" s="18">
        <v>0</v>
      </c>
      <c r="U49" s="18">
        <v>0</v>
      </c>
      <c r="V49" s="18">
        <v>0</v>
      </c>
      <c r="W49" s="18">
        <v>0</v>
      </c>
      <c r="X49" s="18">
        <v>0</v>
      </c>
      <c r="Y49" s="18">
        <v>0</v>
      </c>
      <c r="Z49" s="18">
        <v>0</v>
      </c>
      <c r="AA49" s="18">
        <v>0</v>
      </c>
      <c r="AB49" s="18">
        <v>0</v>
      </c>
      <c r="AC49" s="18">
        <v>0</v>
      </c>
      <c r="AD49" s="18">
        <v>0</v>
      </c>
      <c r="AE49" s="18">
        <v>0</v>
      </c>
      <c r="AF49" t="s">
        <v>102</v>
      </c>
      <c r="AG49" t="s">
        <v>479</v>
      </c>
      <c r="AH49" t="s">
        <v>480</v>
      </c>
      <c r="AJ49" t="s">
        <v>481</v>
      </c>
      <c r="AK49" t="s">
        <v>482</v>
      </c>
      <c r="AL49" s="18">
        <v>198370</v>
      </c>
      <c r="AM49" s="18">
        <v>1151630</v>
      </c>
      <c r="AN49" t="s">
        <v>483</v>
      </c>
      <c r="AO49" t="s">
        <v>108</v>
      </c>
      <c r="AP49" t="s">
        <v>571</v>
      </c>
      <c r="AR49" s="194" t="s">
        <v>503</v>
      </c>
      <c r="AS49" s="196">
        <v>1350000</v>
      </c>
      <c r="AT49" s="195">
        <v>0.15</v>
      </c>
      <c r="AU49" s="195">
        <f t="shared" si="0"/>
        <v>2025</v>
      </c>
    </row>
    <row r="50" spans="1:47" x14ac:dyDescent="0.25">
      <c r="A50" t="s">
        <v>92</v>
      </c>
      <c r="B50" t="s">
        <v>420</v>
      </c>
      <c r="C50" t="s">
        <v>420</v>
      </c>
      <c r="D50" t="s">
        <v>421</v>
      </c>
      <c r="E50" t="s">
        <v>119</v>
      </c>
      <c r="H50" t="s">
        <v>422</v>
      </c>
      <c r="K50" t="s">
        <v>423</v>
      </c>
      <c r="N50" t="s">
        <v>123</v>
      </c>
      <c r="O50" t="s">
        <v>124</v>
      </c>
      <c r="P50" t="s">
        <v>424</v>
      </c>
      <c r="Q50" t="s">
        <v>101</v>
      </c>
      <c r="R50" s="18">
        <v>5000000</v>
      </c>
      <c r="S50" s="18">
        <v>5000000</v>
      </c>
      <c r="T50" s="18">
        <v>0</v>
      </c>
      <c r="U50" s="18">
        <v>0</v>
      </c>
      <c r="V50" s="18">
        <v>0</v>
      </c>
      <c r="W50" s="18">
        <v>0</v>
      </c>
      <c r="X50" s="18">
        <v>0</v>
      </c>
      <c r="Y50" s="18">
        <v>0</v>
      </c>
      <c r="Z50" s="18">
        <v>0</v>
      </c>
      <c r="AA50" s="18">
        <v>0</v>
      </c>
      <c r="AB50" s="18">
        <v>0</v>
      </c>
      <c r="AC50" s="18">
        <v>0</v>
      </c>
      <c r="AD50" s="18">
        <v>0</v>
      </c>
      <c r="AE50" s="18">
        <v>0</v>
      </c>
      <c r="AF50" t="s">
        <v>102</v>
      </c>
      <c r="AG50" t="s">
        <v>425</v>
      </c>
      <c r="AH50" t="s">
        <v>426</v>
      </c>
      <c r="AI50" t="s">
        <v>427</v>
      </c>
      <c r="AJ50" t="s">
        <v>428</v>
      </c>
      <c r="AK50" t="s">
        <v>429</v>
      </c>
      <c r="AL50" s="18">
        <v>3921870</v>
      </c>
      <c r="AM50" s="18">
        <v>1078130</v>
      </c>
      <c r="AN50" t="s">
        <v>430</v>
      </c>
      <c r="AO50" t="s">
        <v>108</v>
      </c>
      <c r="AP50" t="s">
        <v>571</v>
      </c>
      <c r="AR50" s="194" t="s">
        <v>503</v>
      </c>
      <c r="AS50" s="196">
        <v>5000000</v>
      </c>
      <c r="AT50" s="195">
        <v>0.15</v>
      </c>
      <c r="AU50" s="195">
        <f t="shared" si="0"/>
        <v>7500</v>
      </c>
    </row>
    <row r="51" spans="1:47" x14ac:dyDescent="0.25">
      <c r="A51" t="s">
        <v>92</v>
      </c>
      <c r="B51" t="s">
        <v>462</v>
      </c>
      <c r="C51" t="s">
        <v>462</v>
      </c>
      <c r="D51" t="s">
        <v>463</v>
      </c>
      <c r="E51" t="s">
        <v>119</v>
      </c>
      <c r="H51" t="s">
        <v>464</v>
      </c>
      <c r="K51" t="s">
        <v>465</v>
      </c>
      <c r="N51" t="s">
        <v>466</v>
      </c>
      <c r="O51" t="s">
        <v>220</v>
      </c>
      <c r="P51" t="s">
        <v>467</v>
      </c>
      <c r="Q51" t="s">
        <v>101</v>
      </c>
      <c r="R51" s="18">
        <v>1909380</v>
      </c>
      <c r="S51" s="18">
        <v>1909380</v>
      </c>
      <c r="T51" s="18">
        <v>0</v>
      </c>
      <c r="U51" s="18">
        <v>0</v>
      </c>
      <c r="V51" s="18">
        <v>0</v>
      </c>
      <c r="W51" s="18">
        <v>0</v>
      </c>
      <c r="X51" s="18">
        <v>0</v>
      </c>
      <c r="Y51" s="18">
        <v>0</v>
      </c>
      <c r="Z51" s="18">
        <v>0</v>
      </c>
      <c r="AA51" s="18">
        <v>0</v>
      </c>
      <c r="AB51" s="18">
        <v>0</v>
      </c>
      <c r="AC51" s="18">
        <v>0</v>
      </c>
      <c r="AD51" s="18">
        <v>0</v>
      </c>
      <c r="AE51" s="18">
        <v>0</v>
      </c>
      <c r="AF51" t="s">
        <v>102</v>
      </c>
      <c r="AG51" t="s">
        <v>468</v>
      </c>
      <c r="AH51" t="s">
        <v>469</v>
      </c>
      <c r="AJ51" t="s">
        <v>470</v>
      </c>
      <c r="AK51" t="s">
        <v>471</v>
      </c>
      <c r="AL51" s="18">
        <v>722380</v>
      </c>
      <c r="AM51" s="18">
        <v>1187000</v>
      </c>
      <c r="AN51" t="s">
        <v>472</v>
      </c>
      <c r="AO51" t="s">
        <v>108</v>
      </c>
      <c r="AP51" t="s">
        <v>571</v>
      </c>
      <c r="AR51" s="194" t="s">
        <v>503</v>
      </c>
      <c r="AS51" s="196">
        <v>1909380</v>
      </c>
      <c r="AT51" s="195">
        <v>0.15</v>
      </c>
      <c r="AU51" s="195">
        <f t="shared" si="0"/>
        <v>2864.0699999999997</v>
      </c>
    </row>
    <row r="52" spans="1:47" x14ac:dyDescent="0.25">
      <c r="A52" t="s">
        <v>92</v>
      </c>
      <c r="B52" t="s">
        <v>238</v>
      </c>
      <c r="C52" t="s">
        <v>238</v>
      </c>
      <c r="D52" t="s">
        <v>239</v>
      </c>
      <c r="E52" t="s">
        <v>119</v>
      </c>
      <c r="H52" t="s">
        <v>240</v>
      </c>
      <c r="K52" t="s">
        <v>596</v>
      </c>
      <c r="N52" t="s">
        <v>123</v>
      </c>
      <c r="O52" t="s">
        <v>124</v>
      </c>
      <c r="P52" t="s">
        <v>597</v>
      </c>
      <c r="Q52" t="s">
        <v>101</v>
      </c>
      <c r="R52" s="18">
        <v>2396500</v>
      </c>
      <c r="S52" s="18">
        <v>2396500</v>
      </c>
      <c r="T52" s="18">
        <v>0</v>
      </c>
      <c r="U52" s="18">
        <v>0</v>
      </c>
      <c r="V52" s="18">
        <v>0</v>
      </c>
      <c r="W52" s="18">
        <v>0</v>
      </c>
      <c r="X52" s="18">
        <v>0</v>
      </c>
      <c r="Y52" s="18">
        <v>0</v>
      </c>
      <c r="Z52" s="18">
        <v>0</v>
      </c>
      <c r="AA52" s="18">
        <v>0</v>
      </c>
      <c r="AB52" s="18">
        <v>0</v>
      </c>
      <c r="AC52" s="18">
        <v>0</v>
      </c>
      <c r="AD52" s="18">
        <v>0</v>
      </c>
      <c r="AE52" s="18">
        <v>0</v>
      </c>
      <c r="AF52" t="s">
        <v>102</v>
      </c>
      <c r="AG52" t="s">
        <v>114</v>
      </c>
      <c r="AH52" t="s">
        <v>243</v>
      </c>
      <c r="AI52" t="s">
        <v>244</v>
      </c>
      <c r="AJ52" t="s">
        <v>245</v>
      </c>
      <c r="AK52" t="s">
        <v>246</v>
      </c>
      <c r="AL52" s="18">
        <v>2009750</v>
      </c>
      <c r="AM52" s="18">
        <v>386750</v>
      </c>
      <c r="AN52" t="s">
        <v>247</v>
      </c>
      <c r="AO52" t="s">
        <v>108</v>
      </c>
      <c r="AP52" t="s">
        <v>571</v>
      </c>
      <c r="AR52" s="194" t="s">
        <v>503</v>
      </c>
      <c r="AS52" s="196">
        <v>2396500</v>
      </c>
      <c r="AT52" s="195">
        <v>0.15</v>
      </c>
      <c r="AU52" s="195">
        <f t="shared" si="0"/>
        <v>3594.75</v>
      </c>
    </row>
    <row r="53" spans="1:47" x14ac:dyDescent="0.25">
      <c r="A53" t="s">
        <v>92</v>
      </c>
      <c r="B53" t="s">
        <v>285</v>
      </c>
      <c r="C53" t="s">
        <v>285</v>
      </c>
      <c r="D53" t="s">
        <v>286</v>
      </c>
      <c r="E53" t="s">
        <v>119</v>
      </c>
      <c r="H53" t="s">
        <v>276</v>
      </c>
      <c r="J53" t="s">
        <v>277</v>
      </c>
      <c r="K53" t="s">
        <v>278</v>
      </c>
      <c r="N53" t="s">
        <v>123</v>
      </c>
      <c r="O53" t="s">
        <v>124</v>
      </c>
      <c r="P53" t="s">
        <v>279</v>
      </c>
      <c r="Q53" t="s">
        <v>101</v>
      </c>
      <c r="R53" s="18">
        <v>2451500</v>
      </c>
      <c r="S53" s="18">
        <v>2451500</v>
      </c>
      <c r="T53" s="18">
        <v>0</v>
      </c>
      <c r="U53" s="18">
        <v>0</v>
      </c>
      <c r="V53" s="18">
        <v>0</v>
      </c>
      <c r="W53" s="18">
        <v>0</v>
      </c>
      <c r="X53" s="18">
        <v>0</v>
      </c>
      <c r="Y53" s="18">
        <v>0</v>
      </c>
      <c r="Z53" s="18">
        <v>0</v>
      </c>
      <c r="AA53" s="18">
        <v>0</v>
      </c>
      <c r="AB53" s="18">
        <v>0</v>
      </c>
      <c r="AC53" s="18">
        <v>0</v>
      </c>
      <c r="AD53" s="18">
        <v>0</v>
      </c>
      <c r="AE53" s="18">
        <v>0</v>
      </c>
      <c r="AF53" t="s">
        <v>102</v>
      </c>
      <c r="AG53" t="s">
        <v>114</v>
      </c>
      <c r="AH53" t="s">
        <v>280</v>
      </c>
      <c r="AI53" t="s">
        <v>287</v>
      </c>
      <c r="AJ53" t="s">
        <v>282</v>
      </c>
      <c r="AK53" t="s">
        <v>283</v>
      </c>
      <c r="AL53" s="18">
        <v>0</v>
      </c>
      <c r="AM53" s="18">
        <v>2451500</v>
      </c>
      <c r="AN53" t="s">
        <v>284</v>
      </c>
      <c r="AO53" t="s">
        <v>108</v>
      </c>
      <c r="AP53" t="s">
        <v>571</v>
      </c>
      <c r="AR53" s="194" t="s">
        <v>503</v>
      </c>
      <c r="AS53" s="196">
        <v>2451500</v>
      </c>
      <c r="AT53" s="195">
        <v>0.15</v>
      </c>
      <c r="AU53" s="195">
        <f t="shared" si="0"/>
        <v>3677.25</v>
      </c>
    </row>
    <row r="54" spans="1:47" x14ac:dyDescent="0.25">
      <c r="A54" t="s">
        <v>92</v>
      </c>
      <c r="B54" t="s">
        <v>274</v>
      </c>
      <c r="C54" t="s">
        <v>274</v>
      </c>
      <c r="D54" t="s">
        <v>275</v>
      </c>
      <c r="E54" t="s">
        <v>119</v>
      </c>
      <c r="H54" t="s">
        <v>276</v>
      </c>
      <c r="J54" t="s">
        <v>277</v>
      </c>
      <c r="K54" t="s">
        <v>278</v>
      </c>
      <c r="N54" t="s">
        <v>123</v>
      </c>
      <c r="O54" t="s">
        <v>124</v>
      </c>
      <c r="P54" t="s">
        <v>279</v>
      </c>
      <c r="Q54" t="s">
        <v>101</v>
      </c>
      <c r="R54" s="18">
        <v>83364000</v>
      </c>
      <c r="S54" s="18">
        <v>83364000</v>
      </c>
      <c r="T54" s="18">
        <v>0</v>
      </c>
      <c r="U54" s="18">
        <v>0</v>
      </c>
      <c r="V54" s="18">
        <v>0</v>
      </c>
      <c r="W54" s="18">
        <v>0</v>
      </c>
      <c r="X54" s="18">
        <v>0</v>
      </c>
      <c r="Y54" s="18">
        <v>0</v>
      </c>
      <c r="Z54" s="18">
        <v>0</v>
      </c>
      <c r="AA54" s="18">
        <v>0</v>
      </c>
      <c r="AB54" s="18">
        <v>0</v>
      </c>
      <c r="AC54" s="18">
        <v>0</v>
      </c>
      <c r="AD54" s="18">
        <v>0</v>
      </c>
      <c r="AE54" s="18">
        <v>0</v>
      </c>
      <c r="AF54" t="s">
        <v>102</v>
      </c>
      <c r="AG54" t="s">
        <v>114</v>
      </c>
      <c r="AH54" t="s">
        <v>280</v>
      </c>
      <c r="AI54" t="s">
        <v>281</v>
      </c>
      <c r="AJ54" t="s">
        <v>282</v>
      </c>
      <c r="AK54" t="s">
        <v>283</v>
      </c>
      <c r="AL54" s="18">
        <v>82440500</v>
      </c>
      <c r="AM54" s="18">
        <v>923500</v>
      </c>
      <c r="AN54" t="s">
        <v>284</v>
      </c>
      <c r="AO54" t="s">
        <v>108</v>
      </c>
      <c r="AP54" t="s">
        <v>571</v>
      </c>
      <c r="AR54" s="194" t="s">
        <v>503</v>
      </c>
      <c r="AS54" s="196">
        <v>83364000</v>
      </c>
      <c r="AT54" s="195">
        <v>0.15</v>
      </c>
      <c r="AU54" s="195">
        <f t="shared" si="0"/>
        <v>125046</v>
      </c>
    </row>
    <row r="55" spans="1:47" x14ac:dyDescent="0.25">
      <c r="A55" t="s">
        <v>92</v>
      </c>
      <c r="B55" t="s">
        <v>288</v>
      </c>
      <c r="C55" t="s">
        <v>288</v>
      </c>
      <c r="D55" t="s">
        <v>289</v>
      </c>
      <c r="E55" t="s">
        <v>95</v>
      </c>
      <c r="H55" t="s">
        <v>276</v>
      </c>
      <c r="J55" t="s">
        <v>277</v>
      </c>
      <c r="K55" t="s">
        <v>278</v>
      </c>
      <c r="N55" t="s">
        <v>123</v>
      </c>
      <c r="O55" t="s">
        <v>124</v>
      </c>
      <c r="P55" t="s">
        <v>279</v>
      </c>
      <c r="Q55" t="s">
        <v>101</v>
      </c>
      <c r="R55" s="18">
        <v>3375000</v>
      </c>
      <c r="S55" s="18">
        <v>3375000</v>
      </c>
      <c r="T55" s="18">
        <v>0</v>
      </c>
      <c r="U55" s="18">
        <v>0</v>
      </c>
      <c r="V55" s="18">
        <v>0</v>
      </c>
      <c r="W55" s="18">
        <v>0</v>
      </c>
      <c r="X55" s="18">
        <v>0</v>
      </c>
      <c r="Y55" s="18">
        <v>0</v>
      </c>
      <c r="Z55" s="18">
        <v>0</v>
      </c>
      <c r="AA55" s="18">
        <v>0</v>
      </c>
      <c r="AB55" s="18">
        <v>0</v>
      </c>
      <c r="AC55" s="18">
        <v>0</v>
      </c>
      <c r="AD55" s="18">
        <v>0</v>
      </c>
      <c r="AE55" s="18">
        <v>0</v>
      </c>
      <c r="AF55" t="s">
        <v>102</v>
      </c>
      <c r="AG55" t="s">
        <v>114</v>
      </c>
      <c r="AH55" t="s">
        <v>290</v>
      </c>
      <c r="AJ55" t="s">
        <v>282</v>
      </c>
      <c r="AK55" t="s">
        <v>291</v>
      </c>
      <c r="AL55" s="18">
        <v>0</v>
      </c>
      <c r="AM55" s="18">
        <v>3375000</v>
      </c>
      <c r="AN55" t="s">
        <v>284</v>
      </c>
      <c r="AO55" t="s">
        <v>108</v>
      </c>
      <c r="AP55" t="s">
        <v>571</v>
      </c>
      <c r="AR55" s="194" t="s">
        <v>503</v>
      </c>
      <c r="AS55" s="196">
        <v>3375000</v>
      </c>
      <c r="AT55" s="195">
        <v>0.15</v>
      </c>
      <c r="AU55" s="195">
        <f t="shared" si="0"/>
        <v>5062.5</v>
      </c>
    </row>
    <row r="56" spans="1:47" s="197" customFormat="1" ht="15.75" thickBot="1" x14ac:dyDescent="0.3">
      <c r="AR56" s="198"/>
      <c r="AS56" s="199">
        <f>SUM(AS2:AS55)</f>
        <v>394235120</v>
      </c>
      <c r="AT56" s="199"/>
      <c r="AU56" s="199">
        <f t="shared" ref="AU56" si="1">SUM(AU2:AU55)</f>
        <v>591352.68000000005</v>
      </c>
    </row>
    <row r="59" spans="1:47" x14ac:dyDescent="0.25">
      <c r="AR59" s="200" t="s">
        <v>598</v>
      </c>
      <c r="AS59" s="201"/>
      <c r="AT59" s="201">
        <f>AU56</f>
        <v>591352.68000000005</v>
      </c>
    </row>
    <row r="60" spans="1:47" x14ac:dyDescent="0.25">
      <c r="AR60" s="202" t="s">
        <v>599</v>
      </c>
      <c r="AS60" s="201"/>
      <c r="AT60" s="201">
        <f>AT59*0.98</f>
        <v>579525.62640000007</v>
      </c>
    </row>
    <row r="61" spans="1:47" x14ac:dyDescent="0.25">
      <c r="AR61" s="202" t="s">
        <v>600</v>
      </c>
      <c r="AS61" s="201"/>
      <c r="AT61" s="201">
        <v>8315.1516129088814</v>
      </c>
    </row>
    <row r="62" spans="1:47" x14ac:dyDescent="0.25">
      <c r="AR62" s="200" t="s">
        <v>601</v>
      </c>
      <c r="AS62" s="201"/>
      <c r="AT62" s="201">
        <f>AT60-AT61</f>
        <v>571210.47478709114</v>
      </c>
    </row>
  </sheetData>
  <autoFilter ref="A1:AR57" xr:uid="{26398D16-175A-4324-A668-A5D01B523484}"/>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C4B0C-B71F-44CB-B472-58697053614B}">
  <dimension ref="A1:AQ55"/>
  <sheetViews>
    <sheetView workbookViewId="0">
      <selection activeCell="AT43" sqref="AT43"/>
    </sheetView>
  </sheetViews>
  <sheetFormatPr defaultRowHeight="15" x14ac:dyDescent="0.25"/>
  <cols>
    <col min="18" max="18" width="12.7109375" bestFit="1" customWidth="1"/>
    <col min="19" max="19" width="18.140625" bestFit="1" customWidth="1"/>
  </cols>
  <sheetData>
    <row r="1" spans="1:42" x14ac:dyDescent="0.25">
      <c r="A1" t="s">
        <v>50</v>
      </c>
      <c r="B1" t="s">
        <v>51</v>
      </c>
      <c r="C1" t="s">
        <v>52</v>
      </c>
      <c r="D1" t="s">
        <v>53</v>
      </c>
      <c r="E1" t="s">
        <v>54</v>
      </c>
      <c r="F1" t="s">
        <v>55</v>
      </c>
      <c r="G1" t="s">
        <v>56</v>
      </c>
      <c r="H1" t="s">
        <v>57</v>
      </c>
      <c r="I1" t="s">
        <v>58</v>
      </c>
      <c r="J1" t="s">
        <v>59</v>
      </c>
      <c r="K1" t="s">
        <v>60</v>
      </c>
      <c r="L1" t="s">
        <v>61</v>
      </c>
      <c r="M1" t="s">
        <v>62</v>
      </c>
      <c r="N1" t="s">
        <v>63</v>
      </c>
      <c r="O1" t="s">
        <v>64</v>
      </c>
      <c r="P1" t="s">
        <v>65</v>
      </c>
      <c r="Q1" t="s">
        <v>66</v>
      </c>
      <c r="R1" t="s">
        <v>67</v>
      </c>
      <c r="S1" t="s">
        <v>68</v>
      </c>
      <c r="T1" t="s">
        <v>69</v>
      </c>
      <c r="U1" t="s">
        <v>70</v>
      </c>
      <c r="V1" t="s">
        <v>71</v>
      </c>
      <c r="W1" t="s">
        <v>72</v>
      </c>
      <c r="X1" t="s">
        <v>73</v>
      </c>
      <c r="Y1" t="s">
        <v>74</v>
      </c>
      <c r="Z1" t="s">
        <v>75</v>
      </c>
      <c r="AA1" t="s">
        <v>76</v>
      </c>
      <c r="AB1" t="s">
        <v>77</v>
      </c>
      <c r="AC1" t="s">
        <v>78</v>
      </c>
      <c r="AD1" t="s">
        <v>79</v>
      </c>
      <c r="AE1" t="s">
        <v>80</v>
      </c>
      <c r="AF1" t="s">
        <v>81</v>
      </c>
      <c r="AG1" t="s">
        <v>82</v>
      </c>
      <c r="AH1" t="s">
        <v>83</v>
      </c>
      <c r="AI1" t="s">
        <v>84</v>
      </c>
      <c r="AJ1" t="s">
        <v>85</v>
      </c>
      <c r="AK1" t="s">
        <v>86</v>
      </c>
      <c r="AL1" t="s">
        <v>87</v>
      </c>
      <c r="AM1" t="s">
        <v>88</v>
      </c>
      <c r="AN1" t="s">
        <v>89</v>
      </c>
      <c r="AO1" t="s">
        <v>90</v>
      </c>
      <c r="AP1" t="s">
        <v>91</v>
      </c>
    </row>
    <row r="2" spans="1:42" x14ac:dyDescent="0.25">
      <c r="A2" t="s">
        <v>92</v>
      </c>
      <c r="B2" t="s">
        <v>315</v>
      </c>
      <c r="C2" t="s">
        <v>315</v>
      </c>
      <c r="D2" t="s">
        <v>316</v>
      </c>
      <c r="E2" t="s">
        <v>95</v>
      </c>
      <c r="H2" t="s">
        <v>304</v>
      </c>
      <c r="J2" t="s">
        <v>261</v>
      </c>
      <c r="K2" t="s">
        <v>98</v>
      </c>
      <c r="N2" t="s">
        <v>99</v>
      </c>
      <c r="O2" t="s">
        <v>99</v>
      </c>
      <c r="P2" t="s">
        <v>100</v>
      </c>
      <c r="Q2" t="s">
        <v>101</v>
      </c>
      <c r="R2" s="18">
        <v>3000000</v>
      </c>
      <c r="S2" s="18">
        <v>3000000</v>
      </c>
      <c r="T2" s="18">
        <v>0</v>
      </c>
      <c r="U2" s="18">
        <v>0</v>
      </c>
      <c r="V2" s="18">
        <v>0</v>
      </c>
      <c r="W2" s="18">
        <v>0</v>
      </c>
      <c r="X2" s="18">
        <v>0</v>
      </c>
      <c r="Y2" s="18">
        <v>0</v>
      </c>
      <c r="Z2" s="18">
        <v>0</v>
      </c>
      <c r="AA2" s="18">
        <v>0</v>
      </c>
      <c r="AB2" s="18">
        <v>0</v>
      </c>
      <c r="AC2" s="18">
        <v>0</v>
      </c>
      <c r="AD2" s="18">
        <v>0</v>
      </c>
      <c r="AE2" s="18">
        <v>0</v>
      </c>
      <c r="AF2" t="s">
        <v>102</v>
      </c>
      <c r="AG2" t="s">
        <v>133</v>
      </c>
      <c r="AH2" t="s">
        <v>317</v>
      </c>
      <c r="AJ2" t="s">
        <v>309</v>
      </c>
      <c r="AK2" t="s">
        <v>318</v>
      </c>
      <c r="AL2" s="18">
        <v>468620</v>
      </c>
      <c r="AM2" s="18">
        <v>2531380</v>
      </c>
      <c r="AN2" t="s">
        <v>107</v>
      </c>
      <c r="AO2" t="s">
        <v>108</v>
      </c>
      <c r="AP2" t="s">
        <v>502</v>
      </c>
    </row>
    <row r="3" spans="1:42" x14ac:dyDescent="0.25">
      <c r="A3" t="s">
        <v>92</v>
      </c>
      <c r="B3" t="s">
        <v>319</v>
      </c>
      <c r="C3" t="s">
        <v>319</v>
      </c>
      <c r="D3" t="s">
        <v>320</v>
      </c>
      <c r="E3" t="s">
        <v>95</v>
      </c>
      <c r="H3" t="s">
        <v>304</v>
      </c>
      <c r="J3" t="s">
        <v>261</v>
      </c>
      <c r="K3" t="s">
        <v>98</v>
      </c>
      <c r="N3" t="s">
        <v>99</v>
      </c>
      <c r="O3" t="s">
        <v>99</v>
      </c>
      <c r="P3" t="s">
        <v>100</v>
      </c>
      <c r="Q3" t="s">
        <v>101</v>
      </c>
      <c r="R3" s="18">
        <v>2300000</v>
      </c>
      <c r="S3" s="18">
        <v>2300000</v>
      </c>
      <c r="T3" s="18">
        <v>0</v>
      </c>
      <c r="U3" s="18">
        <v>0</v>
      </c>
      <c r="V3" s="18">
        <v>0</v>
      </c>
      <c r="W3" s="18">
        <v>0</v>
      </c>
      <c r="X3" s="18">
        <v>0</v>
      </c>
      <c r="Y3" s="18">
        <v>0</v>
      </c>
      <c r="Z3" s="18">
        <v>0</v>
      </c>
      <c r="AA3" s="18">
        <v>0</v>
      </c>
      <c r="AB3" s="18">
        <v>0</v>
      </c>
      <c r="AC3" s="18">
        <v>0</v>
      </c>
      <c r="AD3" s="18">
        <v>0</v>
      </c>
      <c r="AE3" s="18">
        <v>0</v>
      </c>
      <c r="AF3" t="s">
        <v>102</v>
      </c>
      <c r="AG3" t="s">
        <v>114</v>
      </c>
      <c r="AH3" t="s">
        <v>321</v>
      </c>
      <c r="AJ3" t="s">
        <v>309</v>
      </c>
      <c r="AK3" t="s">
        <v>322</v>
      </c>
      <c r="AL3" s="18">
        <v>987500</v>
      </c>
      <c r="AM3" s="18">
        <v>1312500</v>
      </c>
      <c r="AN3" t="s">
        <v>107</v>
      </c>
      <c r="AO3" t="s">
        <v>108</v>
      </c>
      <c r="AP3" t="s">
        <v>502</v>
      </c>
    </row>
    <row r="4" spans="1:42" x14ac:dyDescent="0.25">
      <c r="A4" t="s">
        <v>92</v>
      </c>
      <c r="B4" t="s">
        <v>323</v>
      </c>
      <c r="C4" t="s">
        <v>323</v>
      </c>
      <c r="D4" t="s">
        <v>196</v>
      </c>
      <c r="E4" t="s">
        <v>95</v>
      </c>
      <c r="H4" t="s">
        <v>304</v>
      </c>
      <c r="J4" t="s">
        <v>261</v>
      </c>
      <c r="K4" t="s">
        <v>98</v>
      </c>
      <c r="N4" t="s">
        <v>99</v>
      </c>
      <c r="O4" t="s">
        <v>99</v>
      </c>
      <c r="P4" t="s">
        <v>100</v>
      </c>
      <c r="Q4" t="s">
        <v>101</v>
      </c>
      <c r="R4" s="18">
        <v>843750</v>
      </c>
      <c r="S4" s="18">
        <v>843750</v>
      </c>
      <c r="T4" s="18">
        <v>0</v>
      </c>
      <c r="U4" s="18">
        <v>0</v>
      </c>
      <c r="V4" s="18">
        <v>0</v>
      </c>
      <c r="W4" s="18">
        <v>0</v>
      </c>
      <c r="X4" s="18">
        <v>0</v>
      </c>
      <c r="Y4" s="18">
        <v>0</v>
      </c>
      <c r="Z4" s="18">
        <v>0</v>
      </c>
      <c r="AA4" s="18">
        <v>0</v>
      </c>
      <c r="AB4" s="18">
        <v>0</v>
      </c>
      <c r="AC4" s="18">
        <v>0</v>
      </c>
      <c r="AD4" s="18">
        <v>0</v>
      </c>
      <c r="AE4" s="18">
        <v>0</v>
      </c>
      <c r="AF4" t="s">
        <v>102</v>
      </c>
      <c r="AG4" t="s">
        <v>114</v>
      </c>
      <c r="AH4" t="s">
        <v>324</v>
      </c>
      <c r="AJ4" t="s">
        <v>309</v>
      </c>
      <c r="AK4" t="s">
        <v>325</v>
      </c>
      <c r="AL4" s="18">
        <v>0</v>
      </c>
      <c r="AM4" s="18">
        <v>843750</v>
      </c>
      <c r="AN4" t="s">
        <v>107</v>
      </c>
      <c r="AO4" t="s">
        <v>108</v>
      </c>
      <c r="AP4" t="s">
        <v>502</v>
      </c>
    </row>
    <row r="5" spans="1:42" x14ac:dyDescent="0.25">
      <c r="A5" t="s">
        <v>92</v>
      </c>
      <c r="B5" t="s">
        <v>326</v>
      </c>
      <c r="C5" t="s">
        <v>326</v>
      </c>
      <c r="D5" t="s">
        <v>327</v>
      </c>
      <c r="E5" t="s">
        <v>95</v>
      </c>
      <c r="H5" t="s">
        <v>304</v>
      </c>
      <c r="J5" t="s">
        <v>261</v>
      </c>
      <c r="K5" t="s">
        <v>98</v>
      </c>
      <c r="N5" t="s">
        <v>99</v>
      </c>
      <c r="O5" t="s">
        <v>99</v>
      </c>
      <c r="P5" t="s">
        <v>100</v>
      </c>
      <c r="Q5" t="s">
        <v>101</v>
      </c>
      <c r="R5" s="18">
        <v>1031250</v>
      </c>
      <c r="S5" s="18">
        <v>1031250</v>
      </c>
      <c r="T5" s="18">
        <v>0</v>
      </c>
      <c r="U5" s="18">
        <v>0</v>
      </c>
      <c r="V5" s="18">
        <v>0</v>
      </c>
      <c r="W5" s="18">
        <v>0</v>
      </c>
      <c r="X5" s="18">
        <v>0</v>
      </c>
      <c r="Y5" s="18">
        <v>0</v>
      </c>
      <c r="Z5" s="18">
        <v>0</v>
      </c>
      <c r="AA5" s="18">
        <v>0</v>
      </c>
      <c r="AB5" s="18">
        <v>0</v>
      </c>
      <c r="AC5" s="18">
        <v>0</v>
      </c>
      <c r="AD5" s="18">
        <v>0</v>
      </c>
      <c r="AE5" s="18">
        <v>0</v>
      </c>
      <c r="AF5" t="s">
        <v>102</v>
      </c>
      <c r="AG5" t="s">
        <v>114</v>
      </c>
      <c r="AH5" t="s">
        <v>328</v>
      </c>
      <c r="AJ5" t="s">
        <v>309</v>
      </c>
      <c r="AK5" t="s">
        <v>329</v>
      </c>
      <c r="AL5" s="18">
        <v>0</v>
      </c>
      <c r="AM5" s="18">
        <v>1031250</v>
      </c>
      <c r="AN5" t="s">
        <v>107</v>
      </c>
      <c r="AO5" t="s">
        <v>108</v>
      </c>
      <c r="AP5" t="s">
        <v>502</v>
      </c>
    </row>
    <row r="6" spans="1:42" x14ac:dyDescent="0.25">
      <c r="A6" t="s">
        <v>92</v>
      </c>
      <c r="B6" t="s">
        <v>330</v>
      </c>
      <c r="C6" t="s">
        <v>330</v>
      </c>
      <c r="D6" t="s">
        <v>331</v>
      </c>
      <c r="E6" t="s">
        <v>119</v>
      </c>
      <c r="H6" t="s">
        <v>304</v>
      </c>
      <c r="J6" t="s">
        <v>261</v>
      </c>
      <c r="K6" t="s">
        <v>98</v>
      </c>
      <c r="N6" t="s">
        <v>99</v>
      </c>
      <c r="O6" t="s">
        <v>99</v>
      </c>
      <c r="P6" t="s">
        <v>100</v>
      </c>
      <c r="Q6" t="s">
        <v>101</v>
      </c>
      <c r="R6" s="18">
        <v>2700000</v>
      </c>
      <c r="S6" s="18">
        <v>2700000</v>
      </c>
      <c r="T6" s="18">
        <v>0</v>
      </c>
      <c r="U6" s="18">
        <v>0</v>
      </c>
      <c r="V6" s="18">
        <v>0</v>
      </c>
      <c r="W6" s="18">
        <v>0</v>
      </c>
      <c r="X6" s="18">
        <v>0</v>
      </c>
      <c r="Y6" s="18">
        <v>0</v>
      </c>
      <c r="Z6" s="18">
        <v>0</v>
      </c>
      <c r="AA6" s="18">
        <v>0</v>
      </c>
      <c r="AB6" s="18">
        <v>0</v>
      </c>
      <c r="AC6" s="18">
        <v>0</v>
      </c>
      <c r="AD6" s="18">
        <v>0</v>
      </c>
      <c r="AE6" s="18">
        <v>0</v>
      </c>
      <c r="AF6" t="s">
        <v>102</v>
      </c>
      <c r="AG6" t="s">
        <v>114</v>
      </c>
      <c r="AH6" t="s">
        <v>332</v>
      </c>
      <c r="AI6" t="s">
        <v>333</v>
      </c>
      <c r="AJ6" t="s">
        <v>309</v>
      </c>
      <c r="AK6" t="s">
        <v>334</v>
      </c>
      <c r="AL6" s="18">
        <v>261250</v>
      </c>
      <c r="AM6" s="18">
        <v>2438750</v>
      </c>
      <c r="AN6" t="s">
        <v>107</v>
      </c>
      <c r="AO6" t="s">
        <v>108</v>
      </c>
      <c r="AP6" t="s">
        <v>502</v>
      </c>
    </row>
    <row r="7" spans="1:42" x14ac:dyDescent="0.25">
      <c r="A7" t="s">
        <v>92</v>
      </c>
      <c r="B7" t="s">
        <v>335</v>
      </c>
      <c r="C7" t="s">
        <v>335</v>
      </c>
      <c r="D7" t="s">
        <v>336</v>
      </c>
      <c r="E7" t="s">
        <v>119</v>
      </c>
      <c r="H7" t="s">
        <v>304</v>
      </c>
      <c r="J7" t="s">
        <v>261</v>
      </c>
      <c r="K7" t="s">
        <v>98</v>
      </c>
      <c r="N7" t="s">
        <v>99</v>
      </c>
      <c r="O7" t="s">
        <v>99</v>
      </c>
      <c r="P7" t="s">
        <v>100</v>
      </c>
      <c r="Q7" t="s">
        <v>101</v>
      </c>
      <c r="R7" s="18">
        <v>5648500</v>
      </c>
      <c r="S7" s="18">
        <v>5648500</v>
      </c>
      <c r="T7" s="18">
        <v>0</v>
      </c>
      <c r="U7" s="18">
        <v>0</v>
      </c>
      <c r="V7" s="18">
        <v>0</v>
      </c>
      <c r="W7" s="18">
        <v>0</v>
      </c>
      <c r="X7" s="18">
        <v>0</v>
      </c>
      <c r="Y7" s="18">
        <v>0</v>
      </c>
      <c r="Z7" s="18">
        <v>0</v>
      </c>
      <c r="AA7" s="18">
        <v>0</v>
      </c>
      <c r="AB7" s="18">
        <v>0</v>
      </c>
      <c r="AC7" s="18">
        <v>0</v>
      </c>
      <c r="AD7" s="18">
        <v>0</v>
      </c>
      <c r="AE7" s="18">
        <v>0</v>
      </c>
      <c r="AF7" t="s">
        <v>102</v>
      </c>
      <c r="AG7" t="s">
        <v>337</v>
      </c>
      <c r="AH7" t="s">
        <v>338</v>
      </c>
      <c r="AI7" t="s">
        <v>339</v>
      </c>
      <c r="AJ7" t="s">
        <v>309</v>
      </c>
      <c r="AK7" t="s">
        <v>340</v>
      </c>
      <c r="AL7" s="18">
        <v>3799870</v>
      </c>
      <c r="AM7" s="18">
        <v>1848630</v>
      </c>
      <c r="AN7" t="s">
        <v>107</v>
      </c>
      <c r="AO7" t="s">
        <v>108</v>
      </c>
      <c r="AP7" t="s">
        <v>502</v>
      </c>
    </row>
    <row r="8" spans="1:42" x14ac:dyDescent="0.25">
      <c r="A8" t="s">
        <v>92</v>
      </c>
      <c r="B8" t="s">
        <v>341</v>
      </c>
      <c r="C8" t="s">
        <v>341</v>
      </c>
      <c r="D8" t="s">
        <v>342</v>
      </c>
      <c r="E8" t="s">
        <v>343</v>
      </c>
      <c r="H8" t="s">
        <v>344</v>
      </c>
      <c r="J8" t="s">
        <v>261</v>
      </c>
      <c r="K8" t="s">
        <v>345</v>
      </c>
      <c r="N8" t="s">
        <v>99</v>
      </c>
      <c r="O8" t="s">
        <v>99</v>
      </c>
      <c r="P8" t="s">
        <v>100</v>
      </c>
      <c r="Q8" t="s">
        <v>101</v>
      </c>
      <c r="R8" s="18">
        <v>625000</v>
      </c>
      <c r="S8" s="18">
        <v>625000</v>
      </c>
      <c r="T8" s="18">
        <v>0</v>
      </c>
      <c r="U8" s="18">
        <v>0</v>
      </c>
      <c r="V8" s="18">
        <v>0</v>
      </c>
      <c r="W8" s="18">
        <v>0</v>
      </c>
      <c r="X8" s="18">
        <v>0</v>
      </c>
      <c r="Y8" s="18">
        <v>0</v>
      </c>
      <c r="Z8" s="18">
        <v>0</v>
      </c>
      <c r="AA8" s="18">
        <v>0</v>
      </c>
      <c r="AB8" s="18">
        <v>0</v>
      </c>
      <c r="AC8" s="18">
        <v>0</v>
      </c>
      <c r="AD8" s="18">
        <v>0</v>
      </c>
      <c r="AE8" s="18">
        <v>0</v>
      </c>
      <c r="AF8" t="s">
        <v>102</v>
      </c>
      <c r="AG8" t="s">
        <v>114</v>
      </c>
      <c r="AH8" t="s">
        <v>346</v>
      </c>
      <c r="AJ8" t="s">
        <v>347</v>
      </c>
      <c r="AK8" t="s">
        <v>348</v>
      </c>
      <c r="AL8" s="18">
        <v>0</v>
      </c>
      <c r="AM8" s="18">
        <v>625000</v>
      </c>
      <c r="AN8" t="s">
        <v>349</v>
      </c>
      <c r="AO8" t="s">
        <v>108</v>
      </c>
      <c r="AP8" t="s">
        <v>502</v>
      </c>
    </row>
    <row r="9" spans="1:42" x14ac:dyDescent="0.25">
      <c r="A9" t="s">
        <v>92</v>
      </c>
      <c r="B9" t="s">
        <v>350</v>
      </c>
      <c r="C9" t="s">
        <v>350</v>
      </c>
      <c r="D9" t="s">
        <v>351</v>
      </c>
      <c r="E9" t="s">
        <v>343</v>
      </c>
      <c r="H9" t="s">
        <v>344</v>
      </c>
      <c r="J9" t="s">
        <v>261</v>
      </c>
      <c r="K9" t="s">
        <v>345</v>
      </c>
      <c r="N9" t="s">
        <v>99</v>
      </c>
      <c r="O9" t="s">
        <v>99</v>
      </c>
      <c r="P9" t="s">
        <v>100</v>
      </c>
      <c r="Q9" t="s">
        <v>101</v>
      </c>
      <c r="R9" s="18">
        <v>625000</v>
      </c>
      <c r="S9" s="18">
        <v>625000</v>
      </c>
      <c r="T9" s="18">
        <v>0</v>
      </c>
      <c r="U9" s="18">
        <v>0</v>
      </c>
      <c r="V9" s="18">
        <v>0</v>
      </c>
      <c r="W9" s="18">
        <v>0</v>
      </c>
      <c r="X9" s="18">
        <v>0</v>
      </c>
      <c r="Y9" s="18">
        <v>0</v>
      </c>
      <c r="Z9" s="18">
        <v>0</v>
      </c>
      <c r="AA9" s="18">
        <v>0</v>
      </c>
      <c r="AB9" s="18">
        <v>0</v>
      </c>
      <c r="AC9" s="18">
        <v>0</v>
      </c>
      <c r="AD9" s="18">
        <v>0</v>
      </c>
      <c r="AE9" s="18">
        <v>0</v>
      </c>
      <c r="AF9" t="s">
        <v>102</v>
      </c>
      <c r="AG9" t="s">
        <v>114</v>
      </c>
      <c r="AH9" t="s">
        <v>352</v>
      </c>
      <c r="AI9" t="s">
        <v>353</v>
      </c>
      <c r="AJ9" t="s">
        <v>347</v>
      </c>
      <c r="AK9" t="s">
        <v>354</v>
      </c>
      <c r="AL9" s="18">
        <v>0</v>
      </c>
      <c r="AM9" s="18">
        <v>625000</v>
      </c>
      <c r="AN9" t="s">
        <v>349</v>
      </c>
      <c r="AO9" t="s">
        <v>108</v>
      </c>
      <c r="AP9" t="s">
        <v>502</v>
      </c>
    </row>
    <row r="10" spans="1:42" x14ac:dyDescent="0.25">
      <c r="A10" t="s">
        <v>92</v>
      </c>
      <c r="B10" t="s">
        <v>355</v>
      </c>
      <c r="C10" t="s">
        <v>355</v>
      </c>
      <c r="D10" t="s">
        <v>111</v>
      </c>
      <c r="E10" t="s">
        <v>343</v>
      </c>
      <c r="H10" t="s">
        <v>344</v>
      </c>
      <c r="J10" t="s">
        <v>261</v>
      </c>
      <c r="K10" t="s">
        <v>345</v>
      </c>
      <c r="N10" t="s">
        <v>99</v>
      </c>
      <c r="O10" t="s">
        <v>99</v>
      </c>
      <c r="P10" t="s">
        <v>100</v>
      </c>
      <c r="Q10" t="s">
        <v>101</v>
      </c>
      <c r="R10" s="18">
        <v>625000</v>
      </c>
      <c r="S10" s="18">
        <v>625000</v>
      </c>
      <c r="T10" s="18">
        <v>0</v>
      </c>
      <c r="U10" s="18">
        <v>0</v>
      </c>
      <c r="V10" s="18">
        <v>0</v>
      </c>
      <c r="W10" s="18">
        <v>0</v>
      </c>
      <c r="X10" s="18">
        <v>0</v>
      </c>
      <c r="Y10" s="18">
        <v>0</v>
      </c>
      <c r="Z10" s="18">
        <v>0</v>
      </c>
      <c r="AA10" s="18">
        <v>0</v>
      </c>
      <c r="AB10" s="18">
        <v>0</v>
      </c>
      <c r="AC10" s="18">
        <v>0</v>
      </c>
      <c r="AD10" s="18">
        <v>0</v>
      </c>
      <c r="AE10" s="18">
        <v>0</v>
      </c>
      <c r="AF10" t="s">
        <v>102</v>
      </c>
      <c r="AG10" t="s">
        <v>114</v>
      </c>
      <c r="AH10" t="s">
        <v>356</v>
      </c>
      <c r="AJ10" t="s">
        <v>347</v>
      </c>
      <c r="AK10" t="s">
        <v>357</v>
      </c>
      <c r="AL10" s="18">
        <v>0</v>
      </c>
      <c r="AM10" s="18">
        <v>625000</v>
      </c>
      <c r="AN10" t="s">
        <v>349</v>
      </c>
      <c r="AO10" t="s">
        <v>108</v>
      </c>
      <c r="AP10" t="s">
        <v>502</v>
      </c>
    </row>
    <row r="11" spans="1:42" x14ac:dyDescent="0.25">
      <c r="A11" t="s">
        <v>92</v>
      </c>
      <c r="B11" t="s">
        <v>358</v>
      </c>
      <c r="C11" t="s">
        <v>358</v>
      </c>
      <c r="D11" t="s">
        <v>154</v>
      </c>
      <c r="E11" t="s">
        <v>343</v>
      </c>
      <c r="H11" t="s">
        <v>344</v>
      </c>
      <c r="J11" t="s">
        <v>261</v>
      </c>
      <c r="K11" t="s">
        <v>345</v>
      </c>
      <c r="N11" t="s">
        <v>99</v>
      </c>
      <c r="O11" t="s">
        <v>99</v>
      </c>
      <c r="P11" t="s">
        <v>100</v>
      </c>
      <c r="Q11" t="s">
        <v>101</v>
      </c>
      <c r="R11" s="18">
        <v>2576000</v>
      </c>
      <c r="S11" s="18">
        <v>2576000</v>
      </c>
      <c r="T11" s="18">
        <v>0</v>
      </c>
      <c r="U11" s="18">
        <v>0</v>
      </c>
      <c r="V11" s="18">
        <v>0</v>
      </c>
      <c r="W11" s="18">
        <v>0</v>
      </c>
      <c r="X11" s="18">
        <v>0</v>
      </c>
      <c r="Y11" s="18">
        <v>0</v>
      </c>
      <c r="Z11" s="18">
        <v>0</v>
      </c>
      <c r="AA11" s="18">
        <v>0</v>
      </c>
      <c r="AB11" s="18">
        <v>0</v>
      </c>
      <c r="AC11" s="18">
        <v>0</v>
      </c>
      <c r="AD11" s="18">
        <v>0</v>
      </c>
      <c r="AE11" s="18">
        <v>0</v>
      </c>
      <c r="AF11" t="s">
        <v>102</v>
      </c>
      <c r="AG11" t="s">
        <v>114</v>
      </c>
      <c r="AH11" t="s">
        <v>359</v>
      </c>
      <c r="AJ11" t="s">
        <v>347</v>
      </c>
      <c r="AK11" t="s">
        <v>360</v>
      </c>
      <c r="AL11" s="18">
        <v>1000</v>
      </c>
      <c r="AM11" s="18">
        <v>2575000</v>
      </c>
      <c r="AN11" t="s">
        <v>349</v>
      </c>
      <c r="AO11" t="s">
        <v>108</v>
      </c>
      <c r="AP11" t="s">
        <v>502</v>
      </c>
    </row>
    <row r="12" spans="1:42" x14ac:dyDescent="0.25">
      <c r="A12" t="s">
        <v>92</v>
      </c>
      <c r="B12" t="s">
        <v>361</v>
      </c>
      <c r="C12" t="s">
        <v>361</v>
      </c>
      <c r="D12" t="s">
        <v>362</v>
      </c>
      <c r="E12" t="s">
        <v>343</v>
      </c>
      <c r="H12" t="s">
        <v>344</v>
      </c>
      <c r="J12" t="s">
        <v>261</v>
      </c>
      <c r="K12" t="s">
        <v>345</v>
      </c>
      <c r="N12" t="s">
        <v>99</v>
      </c>
      <c r="O12" t="s">
        <v>99</v>
      </c>
      <c r="P12" t="s">
        <v>100</v>
      </c>
      <c r="Q12" t="s">
        <v>101</v>
      </c>
      <c r="R12" s="18">
        <v>863500</v>
      </c>
      <c r="S12" s="18">
        <v>863500</v>
      </c>
      <c r="T12" s="18">
        <v>0</v>
      </c>
      <c r="U12" s="18">
        <v>0</v>
      </c>
      <c r="V12" s="18">
        <v>0</v>
      </c>
      <c r="W12" s="18">
        <v>0</v>
      </c>
      <c r="X12" s="18">
        <v>0</v>
      </c>
      <c r="Y12" s="18">
        <v>0</v>
      </c>
      <c r="Z12" s="18">
        <v>0</v>
      </c>
      <c r="AA12" s="18">
        <v>0</v>
      </c>
      <c r="AB12" s="18">
        <v>0</v>
      </c>
      <c r="AC12" s="18">
        <v>0</v>
      </c>
      <c r="AD12" s="18">
        <v>0</v>
      </c>
      <c r="AE12" s="18">
        <v>0</v>
      </c>
      <c r="AF12" t="s">
        <v>102</v>
      </c>
      <c r="AG12" t="s">
        <v>114</v>
      </c>
      <c r="AH12" t="s">
        <v>363</v>
      </c>
      <c r="AJ12" t="s">
        <v>347</v>
      </c>
      <c r="AK12" t="s">
        <v>364</v>
      </c>
      <c r="AL12" s="18">
        <v>1000</v>
      </c>
      <c r="AM12" s="18">
        <v>862500</v>
      </c>
      <c r="AN12" t="s">
        <v>349</v>
      </c>
      <c r="AO12" t="s">
        <v>108</v>
      </c>
      <c r="AP12" t="s">
        <v>502</v>
      </c>
    </row>
    <row r="13" spans="1:42" x14ac:dyDescent="0.25">
      <c r="A13" t="s">
        <v>92</v>
      </c>
      <c r="B13" t="s">
        <v>365</v>
      </c>
      <c r="C13" t="s">
        <v>365</v>
      </c>
      <c r="D13" t="s">
        <v>366</v>
      </c>
      <c r="E13" t="s">
        <v>119</v>
      </c>
      <c r="H13" t="s">
        <v>96</v>
      </c>
      <c r="J13" t="s">
        <v>367</v>
      </c>
      <c r="K13" t="s">
        <v>98</v>
      </c>
      <c r="N13" t="s">
        <v>99</v>
      </c>
      <c r="O13" t="s">
        <v>99</v>
      </c>
      <c r="P13" t="s">
        <v>100</v>
      </c>
      <c r="Q13" t="s">
        <v>101</v>
      </c>
      <c r="R13" s="18">
        <v>2268210</v>
      </c>
      <c r="S13" s="18">
        <v>2268210</v>
      </c>
      <c r="T13" s="18">
        <v>0</v>
      </c>
      <c r="U13" s="18">
        <v>0</v>
      </c>
      <c r="V13" s="18">
        <v>0</v>
      </c>
      <c r="W13" s="18">
        <v>0</v>
      </c>
      <c r="X13" s="18">
        <v>0</v>
      </c>
      <c r="Y13" s="18">
        <v>0</v>
      </c>
      <c r="Z13" s="18">
        <v>0</v>
      </c>
      <c r="AA13" s="18">
        <v>0</v>
      </c>
      <c r="AB13" s="18">
        <v>0</v>
      </c>
      <c r="AC13" s="18">
        <v>0</v>
      </c>
      <c r="AD13" s="18">
        <v>0</v>
      </c>
      <c r="AE13" s="18">
        <v>0</v>
      </c>
      <c r="AF13" t="s">
        <v>102</v>
      </c>
      <c r="AG13" t="s">
        <v>114</v>
      </c>
      <c r="AH13" t="s">
        <v>368</v>
      </c>
      <c r="AJ13" t="s">
        <v>105</v>
      </c>
      <c r="AK13" t="s">
        <v>369</v>
      </c>
      <c r="AL13" s="18">
        <v>1179210</v>
      </c>
      <c r="AM13" s="18">
        <v>1089000</v>
      </c>
      <c r="AN13" t="s">
        <v>107</v>
      </c>
      <c r="AO13" t="s">
        <v>108</v>
      </c>
      <c r="AP13" t="s">
        <v>502</v>
      </c>
    </row>
    <row r="14" spans="1:42" x14ac:dyDescent="0.25">
      <c r="A14" t="s">
        <v>92</v>
      </c>
      <c r="B14" t="s">
        <v>381</v>
      </c>
      <c r="C14" t="s">
        <v>381</v>
      </c>
      <c r="D14" t="s">
        <v>382</v>
      </c>
      <c r="E14" t="s">
        <v>112</v>
      </c>
      <c r="H14" t="s">
        <v>96</v>
      </c>
      <c r="J14" t="s">
        <v>97</v>
      </c>
      <c r="K14" t="s">
        <v>98</v>
      </c>
      <c r="N14" t="s">
        <v>99</v>
      </c>
      <c r="O14" t="s">
        <v>99</v>
      </c>
      <c r="P14" t="s">
        <v>100</v>
      </c>
      <c r="Q14" t="s">
        <v>101</v>
      </c>
      <c r="R14" s="18">
        <v>4300000</v>
      </c>
      <c r="S14" s="18">
        <v>4300000</v>
      </c>
      <c r="T14" s="18">
        <v>0</v>
      </c>
      <c r="U14" s="18">
        <v>0</v>
      </c>
      <c r="V14" s="18">
        <v>0</v>
      </c>
      <c r="W14" s="18">
        <v>0</v>
      </c>
      <c r="X14" s="18">
        <v>0</v>
      </c>
      <c r="Y14" s="18">
        <v>0</v>
      </c>
      <c r="Z14" s="18">
        <v>0</v>
      </c>
      <c r="AA14" s="18">
        <v>0</v>
      </c>
      <c r="AB14" s="18">
        <v>0</v>
      </c>
      <c r="AC14" s="18">
        <v>0</v>
      </c>
      <c r="AD14" s="18">
        <v>0</v>
      </c>
      <c r="AE14" s="18">
        <v>0</v>
      </c>
      <c r="AF14" t="s">
        <v>102</v>
      </c>
      <c r="AG14" t="s">
        <v>383</v>
      </c>
      <c r="AH14" t="s">
        <v>384</v>
      </c>
      <c r="AI14" t="s">
        <v>385</v>
      </c>
      <c r="AJ14" t="s">
        <v>105</v>
      </c>
      <c r="AK14" t="s">
        <v>386</v>
      </c>
      <c r="AL14" s="18">
        <v>817870</v>
      </c>
      <c r="AM14" s="18">
        <v>3482130</v>
      </c>
      <c r="AN14" t="s">
        <v>107</v>
      </c>
      <c r="AO14" t="s">
        <v>108</v>
      </c>
      <c r="AP14" t="s">
        <v>502</v>
      </c>
    </row>
    <row r="15" spans="1:42" x14ac:dyDescent="0.25">
      <c r="A15" t="s">
        <v>92</v>
      </c>
      <c r="B15" t="s">
        <v>387</v>
      </c>
      <c r="C15" t="s">
        <v>387</v>
      </c>
      <c r="D15" t="s">
        <v>388</v>
      </c>
      <c r="E15" t="s">
        <v>112</v>
      </c>
      <c r="H15" t="s">
        <v>389</v>
      </c>
      <c r="J15" t="s">
        <v>390</v>
      </c>
      <c r="K15" t="s">
        <v>161</v>
      </c>
      <c r="N15" t="s">
        <v>123</v>
      </c>
      <c r="O15" t="s">
        <v>124</v>
      </c>
      <c r="P15" t="s">
        <v>162</v>
      </c>
      <c r="Q15" t="s">
        <v>101</v>
      </c>
      <c r="R15" s="18">
        <v>1700000</v>
      </c>
      <c r="S15" s="18">
        <v>1700000</v>
      </c>
      <c r="T15" s="18">
        <v>0</v>
      </c>
      <c r="U15" s="18">
        <v>0</v>
      </c>
      <c r="V15" s="18">
        <v>0</v>
      </c>
      <c r="W15" s="18">
        <v>0</v>
      </c>
      <c r="X15" s="18">
        <v>0</v>
      </c>
      <c r="Y15" s="18">
        <v>0</v>
      </c>
      <c r="Z15" s="18">
        <v>0</v>
      </c>
      <c r="AA15" s="18">
        <v>0</v>
      </c>
      <c r="AB15" s="18">
        <v>0</v>
      </c>
      <c r="AC15" s="18">
        <v>0</v>
      </c>
      <c r="AD15" s="18">
        <v>0</v>
      </c>
      <c r="AE15" s="18">
        <v>0</v>
      </c>
      <c r="AF15" t="s">
        <v>102</v>
      </c>
      <c r="AG15" t="s">
        <v>391</v>
      </c>
      <c r="AH15" t="s">
        <v>392</v>
      </c>
      <c r="AJ15" t="s">
        <v>393</v>
      </c>
      <c r="AK15" t="s">
        <v>394</v>
      </c>
      <c r="AL15" s="18">
        <v>303500</v>
      </c>
      <c r="AM15" s="18">
        <v>1396500</v>
      </c>
      <c r="AN15" t="s">
        <v>395</v>
      </c>
      <c r="AO15" t="s">
        <v>108</v>
      </c>
      <c r="AP15" t="s">
        <v>502</v>
      </c>
    </row>
    <row r="16" spans="1:42" x14ac:dyDescent="0.25">
      <c r="A16" t="s">
        <v>92</v>
      </c>
      <c r="B16" t="s">
        <v>396</v>
      </c>
      <c r="C16" t="s">
        <v>396</v>
      </c>
      <c r="D16" t="s">
        <v>351</v>
      </c>
      <c r="E16" t="s">
        <v>112</v>
      </c>
      <c r="H16" t="s">
        <v>120</v>
      </c>
      <c r="J16" t="s">
        <v>121</v>
      </c>
      <c r="K16" t="s">
        <v>122</v>
      </c>
      <c r="N16" t="s">
        <v>123</v>
      </c>
      <c r="O16" t="s">
        <v>124</v>
      </c>
      <c r="P16" t="s">
        <v>125</v>
      </c>
      <c r="Q16" t="s">
        <v>101</v>
      </c>
      <c r="R16" s="18">
        <v>3700000</v>
      </c>
      <c r="S16" s="18">
        <v>3700000</v>
      </c>
      <c r="T16" s="18">
        <v>0</v>
      </c>
      <c r="U16" s="18">
        <v>0</v>
      </c>
      <c r="V16" s="18">
        <v>0</v>
      </c>
      <c r="W16" s="18">
        <v>0</v>
      </c>
      <c r="X16" s="18">
        <v>0</v>
      </c>
      <c r="Y16" s="18">
        <v>0</v>
      </c>
      <c r="Z16" s="18">
        <v>0</v>
      </c>
      <c r="AA16" s="18">
        <v>0</v>
      </c>
      <c r="AB16" s="18">
        <v>0</v>
      </c>
      <c r="AC16" s="18">
        <v>0</v>
      </c>
      <c r="AD16" s="18">
        <v>0</v>
      </c>
      <c r="AE16" s="18">
        <v>0</v>
      </c>
      <c r="AF16" t="s">
        <v>102</v>
      </c>
      <c r="AG16" t="s">
        <v>397</v>
      </c>
      <c r="AH16" t="s">
        <v>398</v>
      </c>
      <c r="AJ16" t="s">
        <v>399</v>
      </c>
      <c r="AK16" t="s">
        <v>400</v>
      </c>
      <c r="AL16" s="18">
        <v>575000</v>
      </c>
      <c r="AM16" s="18">
        <v>3125000</v>
      </c>
      <c r="AN16" t="s">
        <v>130</v>
      </c>
      <c r="AO16" t="s">
        <v>108</v>
      </c>
      <c r="AP16" t="s">
        <v>502</v>
      </c>
    </row>
    <row r="17" spans="1:42" x14ac:dyDescent="0.25">
      <c r="A17" t="s">
        <v>92</v>
      </c>
      <c r="B17" t="s">
        <v>401</v>
      </c>
      <c r="C17" t="s">
        <v>401</v>
      </c>
      <c r="D17" t="s">
        <v>312</v>
      </c>
      <c r="E17" t="s">
        <v>112</v>
      </c>
      <c r="H17" t="s">
        <v>402</v>
      </c>
      <c r="K17" t="s">
        <v>403</v>
      </c>
      <c r="N17" t="s">
        <v>404</v>
      </c>
      <c r="O17" t="s">
        <v>124</v>
      </c>
      <c r="P17" t="s">
        <v>405</v>
      </c>
      <c r="Q17" t="s">
        <v>101</v>
      </c>
      <c r="R17" s="18">
        <v>4071440</v>
      </c>
      <c r="S17" s="18">
        <v>4071440</v>
      </c>
      <c r="T17" s="18">
        <v>0</v>
      </c>
      <c r="U17" s="18">
        <v>0</v>
      </c>
      <c r="V17" s="18">
        <v>0</v>
      </c>
      <c r="W17" s="18">
        <v>0</v>
      </c>
      <c r="X17" s="18">
        <v>0</v>
      </c>
      <c r="Y17" s="18">
        <v>0</v>
      </c>
      <c r="Z17" s="18">
        <v>0</v>
      </c>
      <c r="AA17" s="18">
        <v>0</v>
      </c>
      <c r="AB17" s="18">
        <v>0</v>
      </c>
      <c r="AC17" s="18">
        <v>0</v>
      </c>
      <c r="AD17" s="18">
        <v>0</v>
      </c>
      <c r="AE17" s="18">
        <v>0</v>
      </c>
      <c r="AF17" t="s">
        <v>102</v>
      </c>
      <c r="AG17" t="s">
        <v>406</v>
      </c>
      <c r="AH17" t="s">
        <v>407</v>
      </c>
      <c r="AI17" t="s">
        <v>408</v>
      </c>
      <c r="AJ17" t="s">
        <v>409</v>
      </c>
      <c r="AK17" t="s">
        <v>410</v>
      </c>
      <c r="AL17" s="18">
        <v>1000</v>
      </c>
      <c r="AM17" s="18">
        <v>4070440</v>
      </c>
      <c r="AN17" t="s">
        <v>411</v>
      </c>
      <c r="AO17" t="s">
        <v>108</v>
      </c>
      <c r="AP17" t="s">
        <v>502</v>
      </c>
    </row>
    <row r="18" spans="1:42" x14ac:dyDescent="0.25">
      <c r="A18" t="s">
        <v>92</v>
      </c>
      <c r="B18" t="s">
        <v>412</v>
      </c>
      <c r="C18" t="s">
        <v>412</v>
      </c>
      <c r="D18" t="s">
        <v>413</v>
      </c>
      <c r="E18" t="s">
        <v>119</v>
      </c>
      <c r="H18" t="s">
        <v>414</v>
      </c>
      <c r="J18" t="s">
        <v>189</v>
      </c>
      <c r="K18" t="s">
        <v>179</v>
      </c>
      <c r="N18" t="s">
        <v>123</v>
      </c>
      <c r="O18" t="s">
        <v>124</v>
      </c>
      <c r="P18" t="s">
        <v>180</v>
      </c>
      <c r="Q18" t="s">
        <v>101</v>
      </c>
      <c r="R18" s="18">
        <v>5650000</v>
      </c>
      <c r="S18" s="18">
        <v>5650000</v>
      </c>
      <c r="T18" s="18">
        <v>0</v>
      </c>
      <c r="U18" s="18">
        <v>0</v>
      </c>
      <c r="V18" s="18">
        <v>0</v>
      </c>
      <c r="W18" s="18">
        <v>0</v>
      </c>
      <c r="X18" s="18">
        <v>0</v>
      </c>
      <c r="Y18" s="18">
        <v>0</v>
      </c>
      <c r="Z18" s="18">
        <v>0</v>
      </c>
      <c r="AA18" s="18">
        <v>0</v>
      </c>
      <c r="AB18" s="18">
        <v>0</v>
      </c>
      <c r="AC18" s="18">
        <v>0</v>
      </c>
      <c r="AD18" s="18">
        <v>0</v>
      </c>
      <c r="AE18" s="18">
        <v>0</v>
      </c>
      <c r="AF18" t="s">
        <v>102</v>
      </c>
      <c r="AG18" t="s">
        <v>415</v>
      </c>
      <c r="AH18" t="s">
        <v>416</v>
      </c>
      <c r="AJ18" t="s">
        <v>417</v>
      </c>
      <c r="AK18" t="s">
        <v>418</v>
      </c>
      <c r="AL18" s="18">
        <v>3759500</v>
      </c>
      <c r="AM18" s="18">
        <v>1890500</v>
      </c>
      <c r="AN18" t="s">
        <v>419</v>
      </c>
      <c r="AO18" t="s">
        <v>108</v>
      </c>
      <c r="AP18" t="s">
        <v>502</v>
      </c>
    </row>
    <row r="19" spans="1:42" x14ac:dyDescent="0.25">
      <c r="A19" t="s">
        <v>92</v>
      </c>
      <c r="B19" t="s">
        <v>431</v>
      </c>
      <c r="C19" t="s">
        <v>431</v>
      </c>
      <c r="D19" t="s">
        <v>187</v>
      </c>
      <c r="E19" t="s">
        <v>211</v>
      </c>
      <c r="H19" t="s">
        <v>432</v>
      </c>
      <c r="J19" t="s">
        <v>261</v>
      </c>
      <c r="K19" t="s">
        <v>98</v>
      </c>
      <c r="N19" t="s">
        <v>99</v>
      </c>
      <c r="O19" t="s">
        <v>99</v>
      </c>
      <c r="P19" t="s">
        <v>100</v>
      </c>
      <c r="Q19" t="s">
        <v>101</v>
      </c>
      <c r="R19" s="18">
        <v>63500000</v>
      </c>
      <c r="S19" s="18">
        <v>63500000</v>
      </c>
      <c r="T19" s="18">
        <v>0</v>
      </c>
      <c r="U19" s="18">
        <v>0</v>
      </c>
      <c r="V19" s="18">
        <v>0</v>
      </c>
      <c r="W19" s="18">
        <v>0</v>
      </c>
      <c r="X19" s="18">
        <v>0</v>
      </c>
      <c r="Y19" s="18">
        <v>0</v>
      </c>
      <c r="Z19" s="18">
        <v>0</v>
      </c>
      <c r="AA19" s="18">
        <v>0</v>
      </c>
      <c r="AB19" s="18">
        <v>0</v>
      </c>
      <c r="AC19" s="18">
        <v>0</v>
      </c>
      <c r="AD19" s="18">
        <v>0</v>
      </c>
      <c r="AE19" s="18">
        <v>0</v>
      </c>
      <c r="AF19" t="s">
        <v>102</v>
      </c>
      <c r="AG19" t="s">
        <v>433</v>
      </c>
      <c r="AH19" t="s">
        <v>434</v>
      </c>
      <c r="AJ19" t="s">
        <v>435</v>
      </c>
      <c r="AK19" t="s">
        <v>436</v>
      </c>
      <c r="AL19" s="18">
        <v>52256120</v>
      </c>
      <c r="AM19" s="18">
        <v>11243880</v>
      </c>
      <c r="AN19" t="s">
        <v>107</v>
      </c>
      <c r="AO19" t="s">
        <v>108</v>
      </c>
      <c r="AP19" t="s">
        <v>502</v>
      </c>
    </row>
    <row r="20" spans="1:42" x14ac:dyDescent="0.25">
      <c r="A20" t="s">
        <v>92</v>
      </c>
      <c r="B20" t="s">
        <v>437</v>
      </c>
      <c r="C20" t="s">
        <v>437</v>
      </c>
      <c r="D20" t="s">
        <v>216</v>
      </c>
      <c r="E20" t="s">
        <v>95</v>
      </c>
      <c r="H20" t="s">
        <v>438</v>
      </c>
      <c r="J20" t="s">
        <v>439</v>
      </c>
      <c r="K20" t="s">
        <v>440</v>
      </c>
      <c r="N20" t="s">
        <v>123</v>
      </c>
      <c r="O20" t="s">
        <v>124</v>
      </c>
      <c r="P20" t="s">
        <v>441</v>
      </c>
      <c r="Q20" t="s">
        <v>101</v>
      </c>
      <c r="R20" s="18">
        <v>16200000</v>
      </c>
      <c r="S20" s="18">
        <v>16200000</v>
      </c>
      <c r="T20" s="18">
        <v>0</v>
      </c>
      <c r="U20" s="18">
        <v>0</v>
      </c>
      <c r="V20" s="18">
        <v>0</v>
      </c>
      <c r="W20" s="18">
        <v>0</v>
      </c>
      <c r="X20" s="18">
        <v>0</v>
      </c>
      <c r="Y20" s="18">
        <v>0</v>
      </c>
      <c r="Z20" s="18">
        <v>0</v>
      </c>
      <c r="AA20" s="18">
        <v>0</v>
      </c>
      <c r="AB20" s="18">
        <v>0</v>
      </c>
      <c r="AC20" s="18">
        <v>0</v>
      </c>
      <c r="AD20" s="18">
        <v>0</v>
      </c>
      <c r="AE20" s="18">
        <v>0</v>
      </c>
      <c r="AF20" t="s">
        <v>102</v>
      </c>
      <c r="AG20" t="s">
        <v>442</v>
      </c>
      <c r="AH20" t="s">
        <v>443</v>
      </c>
      <c r="AJ20" t="s">
        <v>444</v>
      </c>
      <c r="AK20" t="s">
        <v>445</v>
      </c>
      <c r="AL20" s="18">
        <v>9517370</v>
      </c>
      <c r="AM20" s="18">
        <v>6682630</v>
      </c>
      <c r="AN20" t="s">
        <v>446</v>
      </c>
      <c r="AO20" t="s">
        <v>108</v>
      </c>
      <c r="AP20" t="s">
        <v>502</v>
      </c>
    </row>
    <row r="21" spans="1:42" x14ac:dyDescent="0.25">
      <c r="A21" t="s">
        <v>92</v>
      </c>
      <c r="B21" t="s">
        <v>447</v>
      </c>
      <c r="C21" t="s">
        <v>447</v>
      </c>
      <c r="D21" t="s">
        <v>448</v>
      </c>
      <c r="E21" t="s">
        <v>119</v>
      </c>
      <c r="H21" t="s">
        <v>96</v>
      </c>
      <c r="J21" t="s">
        <v>97</v>
      </c>
      <c r="K21" t="s">
        <v>98</v>
      </c>
      <c r="N21" t="s">
        <v>99</v>
      </c>
      <c r="O21" t="s">
        <v>99</v>
      </c>
      <c r="P21" t="s">
        <v>100</v>
      </c>
      <c r="Q21" t="s">
        <v>101</v>
      </c>
      <c r="R21" s="18">
        <v>20000000</v>
      </c>
      <c r="S21" s="18">
        <v>20000000</v>
      </c>
      <c r="T21" s="18">
        <v>0</v>
      </c>
      <c r="U21" s="18">
        <v>0</v>
      </c>
      <c r="V21" s="18">
        <v>0</v>
      </c>
      <c r="W21" s="18">
        <v>0</v>
      </c>
      <c r="X21" s="18">
        <v>0</v>
      </c>
      <c r="Y21" s="18">
        <v>0</v>
      </c>
      <c r="Z21" s="18">
        <v>0</v>
      </c>
      <c r="AA21" s="18">
        <v>0</v>
      </c>
      <c r="AB21" s="18">
        <v>0</v>
      </c>
      <c r="AC21" s="18">
        <v>0</v>
      </c>
      <c r="AD21" s="18">
        <v>0</v>
      </c>
      <c r="AE21" s="18">
        <v>0</v>
      </c>
      <c r="AF21" t="s">
        <v>102</v>
      </c>
      <c r="AG21" t="s">
        <v>449</v>
      </c>
      <c r="AH21" t="s">
        <v>450</v>
      </c>
      <c r="AI21" t="s">
        <v>451</v>
      </c>
      <c r="AJ21" t="s">
        <v>105</v>
      </c>
      <c r="AK21" t="s">
        <v>452</v>
      </c>
      <c r="AL21" s="18">
        <v>8045000</v>
      </c>
      <c r="AM21" s="18">
        <v>11955000</v>
      </c>
      <c r="AN21" t="s">
        <v>107</v>
      </c>
      <c r="AO21" t="s">
        <v>108</v>
      </c>
      <c r="AP21" t="s">
        <v>502</v>
      </c>
    </row>
    <row r="22" spans="1:42" x14ac:dyDescent="0.25">
      <c r="A22" t="s">
        <v>92</v>
      </c>
      <c r="B22" t="s">
        <v>453</v>
      </c>
      <c r="C22" t="s">
        <v>453</v>
      </c>
      <c r="D22" t="s">
        <v>454</v>
      </c>
      <c r="E22" t="s">
        <v>119</v>
      </c>
      <c r="H22" t="s">
        <v>96</v>
      </c>
      <c r="J22" t="s">
        <v>97</v>
      </c>
      <c r="K22" t="s">
        <v>98</v>
      </c>
      <c r="N22" t="s">
        <v>99</v>
      </c>
      <c r="O22" t="s">
        <v>99</v>
      </c>
      <c r="P22" t="s">
        <v>100</v>
      </c>
      <c r="Q22" t="s">
        <v>101</v>
      </c>
      <c r="R22" s="18">
        <v>6821380</v>
      </c>
      <c r="S22" s="18">
        <v>6821380</v>
      </c>
      <c r="T22" s="18">
        <v>0</v>
      </c>
      <c r="U22" s="18">
        <v>0</v>
      </c>
      <c r="V22" s="18">
        <v>0</v>
      </c>
      <c r="W22" s="18">
        <v>0</v>
      </c>
      <c r="X22" s="18">
        <v>0</v>
      </c>
      <c r="Y22" s="18">
        <v>0</v>
      </c>
      <c r="Z22" s="18">
        <v>0</v>
      </c>
      <c r="AA22" s="18">
        <v>0</v>
      </c>
      <c r="AB22" s="18">
        <v>0</v>
      </c>
      <c r="AC22" s="18">
        <v>0</v>
      </c>
      <c r="AD22" s="18">
        <v>0</v>
      </c>
      <c r="AE22" s="18">
        <v>0</v>
      </c>
      <c r="AF22" t="s">
        <v>102</v>
      </c>
      <c r="AG22" t="s">
        <v>455</v>
      </c>
      <c r="AH22" t="s">
        <v>456</v>
      </c>
      <c r="AJ22" t="s">
        <v>105</v>
      </c>
      <c r="AK22" t="s">
        <v>457</v>
      </c>
      <c r="AL22" s="18">
        <v>10000</v>
      </c>
      <c r="AM22" s="18">
        <v>6811380</v>
      </c>
      <c r="AN22" t="s">
        <v>107</v>
      </c>
      <c r="AO22" t="s">
        <v>108</v>
      </c>
      <c r="AP22" t="s">
        <v>502</v>
      </c>
    </row>
    <row r="23" spans="1:42" x14ac:dyDescent="0.25">
      <c r="A23" t="s">
        <v>92</v>
      </c>
      <c r="B23" t="s">
        <v>458</v>
      </c>
      <c r="C23" t="s">
        <v>458</v>
      </c>
      <c r="D23" t="s">
        <v>459</v>
      </c>
      <c r="E23" t="s">
        <v>119</v>
      </c>
      <c r="H23" t="s">
        <v>96</v>
      </c>
      <c r="J23" t="s">
        <v>97</v>
      </c>
      <c r="K23" t="s">
        <v>98</v>
      </c>
      <c r="N23" t="s">
        <v>99</v>
      </c>
      <c r="O23" t="s">
        <v>99</v>
      </c>
      <c r="P23" t="s">
        <v>100</v>
      </c>
      <c r="Q23" t="s">
        <v>101</v>
      </c>
      <c r="R23" s="18">
        <v>14716400</v>
      </c>
      <c r="S23" s="18">
        <v>14716400</v>
      </c>
      <c r="T23" s="18">
        <v>0</v>
      </c>
      <c r="U23" s="18">
        <v>0</v>
      </c>
      <c r="V23" s="18">
        <v>0</v>
      </c>
      <c r="W23" s="18">
        <v>0</v>
      </c>
      <c r="X23" s="18">
        <v>0</v>
      </c>
      <c r="Y23" s="18">
        <v>0</v>
      </c>
      <c r="Z23" s="18">
        <v>0</v>
      </c>
      <c r="AA23" s="18">
        <v>0</v>
      </c>
      <c r="AB23" s="18">
        <v>0</v>
      </c>
      <c r="AC23" s="18">
        <v>0</v>
      </c>
      <c r="AD23" s="18">
        <v>0</v>
      </c>
      <c r="AE23" s="18">
        <v>0</v>
      </c>
      <c r="AF23" t="s">
        <v>102</v>
      </c>
      <c r="AG23" t="s">
        <v>449</v>
      </c>
      <c r="AH23" t="s">
        <v>460</v>
      </c>
      <c r="AJ23" t="s">
        <v>105</v>
      </c>
      <c r="AK23" t="s">
        <v>461</v>
      </c>
      <c r="AL23" s="18">
        <v>6386650</v>
      </c>
      <c r="AM23" s="18">
        <v>8329750</v>
      </c>
      <c r="AN23" t="s">
        <v>107</v>
      </c>
      <c r="AO23" t="s">
        <v>108</v>
      </c>
      <c r="AP23" t="s">
        <v>502</v>
      </c>
    </row>
    <row r="24" spans="1:42" x14ac:dyDescent="0.25">
      <c r="A24" t="s">
        <v>92</v>
      </c>
      <c r="B24" t="s">
        <v>462</v>
      </c>
      <c r="C24" t="s">
        <v>462</v>
      </c>
      <c r="D24" t="s">
        <v>463</v>
      </c>
      <c r="E24" t="s">
        <v>119</v>
      </c>
      <c r="H24" t="s">
        <v>464</v>
      </c>
      <c r="K24" t="s">
        <v>465</v>
      </c>
      <c r="N24" t="s">
        <v>466</v>
      </c>
      <c r="O24" t="s">
        <v>220</v>
      </c>
      <c r="P24" t="s">
        <v>467</v>
      </c>
      <c r="Q24" t="s">
        <v>101</v>
      </c>
      <c r="R24" s="18">
        <v>1820000</v>
      </c>
      <c r="S24" s="18">
        <v>1820000</v>
      </c>
      <c r="T24" s="18">
        <v>0</v>
      </c>
      <c r="U24" s="18">
        <v>0</v>
      </c>
      <c r="V24" s="18">
        <v>0</v>
      </c>
      <c r="W24" s="18">
        <v>0</v>
      </c>
      <c r="X24" s="18">
        <v>0</v>
      </c>
      <c r="Y24" s="18">
        <v>0</v>
      </c>
      <c r="Z24" s="18">
        <v>0</v>
      </c>
      <c r="AA24" s="18">
        <v>0</v>
      </c>
      <c r="AB24" s="18">
        <v>0</v>
      </c>
      <c r="AC24" s="18">
        <v>0</v>
      </c>
      <c r="AD24" s="18">
        <v>0</v>
      </c>
      <c r="AE24" s="18">
        <v>0</v>
      </c>
      <c r="AF24" t="s">
        <v>102</v>
      </c>
      <c r="AG24" t="s">
        <v>468</v>
      </c>
      <c r="AH24" t="s">
        <v>469</v>
      </c>
      <c r="AJ24" t="s">
        <v>470</v>
      </c>
      <c r="AK24" t="s">
        <v>471</v>
      </c>
      <c r="AL24" s="18">
        <v>633000</v>
      </c>
      <c r="AM24" s="18">
        <v>1187000</v>
      </c>
      <c r="AN24" t="s">
        <v>472</v>
      </c>
      <c r="AO24" t="s">
        <v>108</v>
      </c>
      <c r="AP24" t="s">
        <v>502</v>
      </c>
    </row>
    <row r="25" spans="1:42" x14ac:dyDescent="0.25">
      <c r="A25" t="s">
        <v>92</v>
      </c>
      <c r="B25" t="s">
        <v>93</v>
      </c>
      <c r="C25" t="s">
        <v>93</v>
      </c>
      <c r="D25" t="s">
        <v>94</v>
      </c>
      <c r="E25" t="s">
        <v>95</v>
      </c>
      <c r="H25" t="s">
        <v>96</v>
      </c>
      <c r="J25" t="s">
        <v>97</v>
      </c>
      <c r="K25" t="s">
        <v>98</v>
      </c>
      <c r="N25" t="s">
        <v>99</v>
      </c>
      <c r="O25" t="s">
        <v>99</v>
      </c>
      <c r="P25" t="s">
        <v>100</v>
      </c>
      <c r="Q25" t="s">
        <v>101</v>
      </c>
      <c r="R25" s="18">
        <v>2564880</v>
      </c>
      <c r="S25" s="18">
        <v>2564880</v>
      </c>
      <c r="T25" s="18">
        <v>0</v>
      </c>
      <c r="U25" s="18">
        <v>0</v>
      </c>
      <c r="V25" s="18">
        <v>0</v>
      </c>
      <c r="W25" s="18">
        <v>0</v>
      </c>
      <c r="X25" s="18">
        <v>0</v>
      </c>
      <c r="Y25" s="18">
        <v>0</v>
      </c>
      <c r="Z25" s="18">
        <v>0</v>
      </c>
      <c r="AA25" s="18">
        <v>0</v>
      </c>
      <c r="AB25" s="18">
        <v>0</v>
      </c>
      <c r="AC25" s="18">
        <v>0</v>
      </c>
      <c r="AD25" s="18">
        <v>0</v>
      </c>
      <c r="AE25" s="18">
        <v>0</v>
      </c>
      <c r="AF25" t="s">
        <v>102</v>
      </c>
      <c r="AG25" t="s">
        <v>103</v>
      </c>
      <c r="AH25" t="s">
        <v>104</v>
      </c>
      <c r="AJ25" t="s">
        <v>105</v>
      </c>
      <c r="AK25" t="s">
        <v>106</v>
      </c>
      <c r="AL25" s="18">
        <v>789880</v>
      </c>
      <c r="AM25" s="18">
        <v>1775000</v>
      </c>
      <c r="AN25" t="s">
        <v>107</v>
      </c>
      <c r="AO25" t="s">
        <v>108</v>
      </c>
      <c r="AP25" t="s">
        <v>502</v>
      </c>
    </row>
    <row r="26" spans="1:42" x14ac:dyDescent="0.25">
      <c r="A26" t="s">
        <v>92</v>
      </c>
      <c r="B26" t="s">
        <v>110</v>
      </c>
      <c r="C26" t="s">
        <v>110</v>
      </c>
      <c r="D26" t="s">
        <v>111</v>
      </c>
      <c r="E26" t="s">
        <v>112</v>
      </c>
      <c r="G26" t="s">
        <v>113</v>
      </c>
      <c r="H26" t="s">
        <v>96</v>
      </c>
      <c r="J26" t="s">
        <v>97</v>
      </c>
      <c r="K26" t="s">
        <v>98</v>
      </c>
      <c r="N26" t="s">
        <v>99</v>
      </c>
      <c r="O26" t="s">
        <v>99</v>
      </c>
      <c r="P26" t="s">
        <v>100</v>
      </c>
      <c r="Q26" t="s">
        <v>101</v>
      </c>
      <c r="R26" s="18">
        <v>2432000</v>
      </c>
      <c r="S26" s="18">
        <v>2432000</v>
      </c>
      <c r="T26" s="18">
        <v>0</v>
      </c>
      <c r="U26" s="18">
        <v>0</v>
      </c>
      <c r="V26" s="18">
        <v>0</v>
      </c>
      <c r="W26" s="18">
        <v>0</v>
      </c>
      <c r="X26" s="18">
        <v>0</v>
      </c>
      <c r="Y26" s="18">
        <v>0</v>
      </c>
      <c r="Z26" s="18">
        <v>0</v>
      </c>
      <c r="AA26" s="18">
        <v>0</v>
      </c>
      <c r="AB26" s="18">
        <v>0</v>
      </c>
      <c r="AC26" s="18">
        <v>0</v>
      </c>
      <c r="AD26" s="18">
        <v>0</v>
      </c>
      <c r="AE26" s="18">
        <v>0</v>
      </c>
      <c r="AF26" t="s">
        <v>102</v>
      </c>
      <c r="AG26" t="s">
        <v>114</v>
      </c>
      <c r="AH26" t="s">
        <v>115</v>
      </c>
      <c r="AJ26" t="s">
        <v>105</v>
      </c>
      <c r="AK26" t="s">
        <v>116</v>
      </c>
      <c r="AL26" s="18">
        <v>1182000</v>
      </c>
      <c r="AM26" s="18">
        <v>1250000</v>
      </c>
      <c r="AN26" t="s">
        <v>107</v>
      </c>
      <c r="AO26" t="s">
        <v>108</v>
      </c>
      <c r="AP26" t="s">
        <v>502</v>
      </c>
    </row>
    <row r="27" spans="1:42" x14ac:dyDescent="0.25">
      <c r="A27" t="s">
        <v>92</v>
      </c>
      <c r="B27" t="s">
        <v>117</v>
      </c>
      <c r="C27" t="s">
        <v>117</v>
      </c>
      <c r="D27" t="s">
        <v>118</v>
      </c>
      <c r="E27" t="s">
        <v>119</v>
      </c>
      <c r="H27" t="s">
        <v>120</v>
      </c>
      <c r="J27" t="s">
        <v>121</v>
      </c>
      <c r="K27" t="s">
        <v>122</v>
      </c>
      <c r="N27" t="s">
        <v>123</v>
      </c>
      <c r="O27" t="s">
        <v>124</v>
      </c>
      <c r="P27" t="s">
        <v>125</v>
      </c>
      <c r="Q27" t="s">
        <v>101</v>
      </c>
      <c r="R27" s="18">
        <v>2100000</v>
      </c>
      <c r="S27" s="18">
        <v>2100000</v>
      </c>
      <c r="T27" s="18">
        <v>0</v>
      </c>
      <c r="U27" s="18">
        <v>0</v>
      </c>
      <c r="V27" s="18">
        <v>0</v>
      </c>
      <c r="W27" s="18">
        <v>0</v>
      </c>
      <c r="X27" s="18">
        <v>0</v>
      </c>
      <c r="Y27" s="18">
        <v>0</v>
      </c>
      <c r="Z27" s="18">
        <v>0</v>
      </c>
      <c r="AA27" s="18">
        <v>0</v>
      </c>
      <c r="AB27" s="18">
        <v>0</v>
      </c>
      <c r="AC27" s="18">
        <v>0</v>
      </c>
      <c r="AD27" s="18">
        <v>0</v>
      </c>
      <c r="AE27" s="18">
        <v>0</v>
      </c>
      <c r="AF27" t="s">
        <v>102</v>
      </c>
      <c r="AG27" t="s">
        <v>114</v>
      </c>
      <c r="AH27" t="s">
        <v>126</v>
      </c>
      <c r="AI27" t="s">
        <v>127</v>
      </c>
      <c r="AJ27" t="s">
        <v>128</v>
      </c>
      <c r="AK27" t="s">
        <v>129</v>
      </c>
      <c r="AL27" s="18">
        <v>1475000</v>
      </c>
      <c r="AM27" s="18">
        <v>625000</v>
      </c>
      <c r="AN27" t="s">
        <v>130</v>
      </c>
      <c r="AO27" t="s">
        <v>108</v>
      </c>
      <c r="AP27" t="s">
        <v>502</v>
      </c>
    </row>
    <row r="28" spans="1:42" x14ac:dyDescent="0.25">
      <c r="A28" t="s">
        <v>92</v>
      </c>
      <c r="B28" t="s">
        <v>131</v>
      </c>
      <c r="C28" t="s">
        <v>131</v>
      </c>
      <c r="D28" t="s">
        <v>132</v>
      </c>
      <c r="E28" t="s">
        <v>119</v>
      </c>
      <c r="H28" t="s">
        <v>120</v>
      </c>
      <c r="K28" t="s">
        <v>122</v>
      </c>
      <c r="N28" t="s">
        <v>123</v>
      </c>
      <c r="O28" t="s">
        <v>124</v>
      </c>
      <c r="P28" t="s">
        <v>125</v>
      </c>
      <c r="Q28" t="s">
        <v>101</v>
      </c>
      <c r="R28" s="18">
        <v>683630</v>
      </c>
      <c r="S28" s="18">
        <v>683630</v>
      </c>
      <c r="T28" s="18">
        <v>0</v>
      </c>
      <c r="U28" s="18">
        <v>0</v>
      </c>
      <c r="V28" s="18">
        <v>0</v>
      </c>
      <c r="W28" s="18">
        <v>0</v>
      </c>
      <c r="X28" s="18">
        <v>0</v>
      </c>
      <c r="Y28" s="18">
        <v>0</v>
      </c>
      <c r="Z28" s="18">
        <v>0</v>
      </c>
      <c r="AA28" s="18">
        <v>0</v>
      </c>
      <c r="AB28" s="18">
        <v>0</v>
      </c>
      <c r="AC28" s="18">
        <v>0</v>
      </c>
      <c r="AD28" s="18">
        <v>0</v>
      </c>
      <c r="AE28" s="18">
        <v>0</v>
      </c>
      <c r="AF28" t="s">
        <v>102</v>
      </c>
      <c r="AG28" t="s">
        <v>133</v>
      </c>
      <c r="AH28" t="s">
        <v>134</v>
      </c>
      <c r="AI28" t="s">
        <v>135</v>
      </c>
      <c r="AJ28" t="s">
        <v>128</v>
      </c>
      <c r="AK28" t="s">
        <v>129</v>
      </c>
      <c r="AL28" s="18">
        <v>50000</v>
      </c>
      <c r="AM28" s="18">
        <v>633630</v>
      </c>
      <c r="AN28" t="s">
        <v>130</v>
      </c>
      <c r="AO28" t="s">
        <v>108</v>
      </c>
      <c r="AP28" t="s">
        <v>502</v>
      </c>
    </row>
    <row r="29" spans="1:42" x14ac:dyDescent="0.25">
      <c r="A29" t="s">
        <v>92</v>
      </c>
      <c r="B29" t="s">
        <v>136</v>
      </c>
      <c r="C29" t="s">
        <v>136</v>
      </c>
      <c r="D29" t="s">
        <v>137</v>
      </c>
      <c r="E29" t="s">
        <v>112</v>
      </c>
      <c r="H29" t="s">
        <v>120</v>
      </c>
      <c r="K29" t="s">
        <v>122</v>
      </c>
      <c r="N29" t="s">
        <v>123</v>
      </c>
      <c r="O29" t="s">
        <v>124</v>
      </c>
      <c r="P29" t="s">
        <v>125</v>
      </c>
      <c r="Q29" t="s">
        <v>101</v>
      </c>
      <c r="R29" s="18">
        <v>2550000</v>
      </c>
      <c r="S29" s="18">
        <v>2550000</v>
      </c>
      <c r="T29" s="18">
        <v>0</v>
      </c>
      <c r="U29" s="18">
        <v>0</v>
      </c>
      <c r="V29" s="18">
        <v>0</v>
      </c>
      <c r="W29" s="18">
        <v>0</v>
      </c>
      <c r="X29" s="18">
        <v>0</v>
      </c>
      <c r="Y29" s="18">
        <v>0</v>
      </c>
      <c r="Z29" s="18">
        <v>0</v>
      </c>
      <c r="AA29" s="18">
        <v>0</v>
      </c>
      <c r="AB29" s="18">
        <v>0</v>
      </c>
      <c r="AC29" s="18">
        <v>0</v>
      </c>
      <c r="AD29" s="18">
        <v>0</v>
      </c>
      <c r="AE29" s="18">
        <v>0</v>
      </c>
      <c r="AF29" t="s">
        <v>102</v>
      </c>
      <c r="AG29" t="s">
        <v>133</v>
      </c>
      <c r="AH29" t="s">
        <v>138</v>
      </c>
      <c r="AI29" t="s">
        <v>139</v>
      </c>
      <c r="AJ29" t="s">
        <v>128</v>
      </c>
      <c r="AK29" t="s">
        <v>129</v>
      </c>
      <c r="AL29" s="18">
        <v>50000</v>
      </c>
      <c r="AM29" s="18">
        <v>2500000</v>
      </c>
      <c r="AN29" t="s">
        <v>130</v>
      </c>
      <c r="AO29" t="s">
        <v>108</v>
      </c>
      <c r="AP29" t="s">
        <v>502</v>
      </c>
    </row>
    <row r="30" spans="1:42" x14ac:dyDescent="0.25">
      <c r="A30" t="s">
        <v>92</v>
      </c>
      <c r="B30" t="s">
        <v>140</v>
      </c>
      <c r="C30" t="s">
        <v>140</v>
      </c>
      <c r="D30" t="s">
        <v>111</v>
      </c>
      <c r="E30" t="s">
        <v>112</v>
      </c>
      <c r="G30" t="s">
        <v>141</v>
      </c>
      <c r="H30" t="s">
        <v>96</v>
      </c>
      <c r="J30" t="s">
        <v>97</v>
      </c>
      <c r="K30" t="s">
        <v>98</v>
      </c>
      <c r="N30" t="s">
        <v>99</v>
      </c>
      <c r="O30" t="s">
        <v>99</v>
      </c>
      <c r="P30" t="s">
        <v>100</v>
      </c>
      <c r="Q30" t="s">
        <v>101</v>
      </c>
      <c r="R30" s="18">
        <v>2200000</v>
      </c>
      <c r="S30" s="18">
        <v>2200000</v>
      </c>
      <c r="T30" s="18">
        <v>0</v>
      </c>
      <c r="U30" s="18">
        <v>0</v>
      </c>
      <c r="V30" s="18">
        <v>0</v>
      </c>
      <c r="W30" s="18">
        <v>0</v>
      </c>
      <c r="X30" s="18">
        <v>0</v>
      </c>
      <c r="Y30" s="18">
        <v>0</v>
      </c>
      <c r="Z30" s="18">
        <v>0</v>
      </c>
      <c r="AA30" s="18">
        <v>0</v>
      </c>
      <c r="AB30" s="18">
        <v>0</v>
      </c>
      <c r="AC30" s="18">
        <v>0</v>
      </c>
      <c r="AD30" s="18">
        <v>0</v>
      </c>
      <c r="AE30" s="18">
        <v>0</v>
      </c>
      <c r="AF30" t="s">
        <v>102</v>
      </c>
      <c r="AG30" t="s">
        <v>114</v>
      </c>
      <c r="AH30" t="s">
        <v>142</v>
      </c>
      <c r="AJ30" t="s">
        <v>105</v>
      </c>
      <c r="AK30" t="s">
        <v>143</v>
      </c>
      <c r="AL30" s="18">
        <v>950000</v>
      </c>
      <c r="AM30" s="18">
        <v>1250000</v>
      </c>
      <c r="AN30" t="s">
        <v>107</v>
      </c>
      <c r="AO30" t="s">
        <v>108</v>
      </c>
      <c r="AP30" t="s">
        <v>502</v>
      </c>
    </row>
    <row r="31" spans="1:42" x14ac:dyDescent="0.25">
      <c r="A31" t="s">
        <v>92</v>
      </c>
      <c r="B31" t="s">
        <v>153</v>
      </c>
      <c r="C31" t="s">
        <v>153</v>
      </c>
      <c r="D31" t="s">
        <v>154</v>
      </c>
      <c r="E31" t="s">
        <v>112</v>
      </c>
      <c r="H31" t="s">
        <v>96</v>
      </c>
      <c r="J31" t="s">
        <v>97</v>
      </c>
      <c r="K31" t="s">
        <v>98</v>
      </c>
      <c r="N31" t="s">
        <v>99</v>
      </c>
      <c r="O31" t="s">
        <v>99</v>
      </c>
      <c r="P31" t="s">
        <v>100</v>
      </c>
      <c r="Q31" t="s">
        <v>101</v>
      </c>
      <c r="R31" s="18">
        <v>3000000</v>
      </c>
      <c r="S31" s="18">
        <v>3000000</v>
      </c>
      <c r="T31" s="18">
        <v>0</v>
      </c>
      <c r="U31" s="18">
        <v>0</v>
      </c>
      <c r="V31" s="18">
        <v>0</v>
      </c>
      <c r="W31" s="18">
        <v>0</v>
      </c>
      <c r="X31" s="18">
        <v>0</v>
      </c>
      <c r="Y31" s="18">
        <v>0</v>
      </c>
      <c r="Z31" s="18">
        <v>0</v>
      </c>
      <c r="AA31" s="18">
        <v>0</v>
      </c>
      <c r="AB31" s="18">
        <v>0</v>
      </c>
      <c r="AC31" s="18">
        <v>0</v>
      </c>
      <c r="AD31" s="18">
        <v>0</v>
      </c>
      <c r="AE31" s="18">
        <v>0</v>
      </c>
      <c r="AF31" t="s">
        <v>102</v>
      </c>
      <c r="AG31" t="s">
        <v>114</v>
      </c>
      <c r="AH31" t="s">
        <v>155</v>
      </c>
      <c r="AI31" t="s">
        <v>156</v>
      </c>
      <c r="AJ31" t="s">
        <v>105</v>
      </c>
      <c r="AK31" t="s">
        <v>157</v>
      </c>
      <c r="AL31" s="18">
        <v>500000</v>
      </c>
      <c r="AM31" s="18">
        <v>2500000</v>
      </c>
      <c r="AN31" t="s">
        <v>107</v>
      </c>
      <c r="AO31" t="s">
        <v>108</v>
      </c>
      <c r="AP31" t="s">
        <v>502</v>
      </c>
    </row>
    <row r="32" spans="1:42" x14ac:dyDescent="0.25">
      <c r="A32" t="s">
        <v>92</v>
      </c>
      <c r="B32" t="s">
        <v>158</v>
      </c>
      <c r="C32" t="s">
        <v>158</v>
      </c>
      <c r="D32" t="s">
        <v>159</v>
      </c>
      <c r="E32" t="s">
        <v>112</v>
      </c>
      <c r="H32" t="s">
        <v>160</v>
      </c>
      <c r="K32" t="s">
        <v>161</v>
      </c>
      <c r="N32" t="s">
        <v>123</v>
      </c>
      <c r="O32" t="s">
        <v>124</v>
      </c>
      <c r="P32" t="s">
        <v>162</v>
      </c>
      <c r="Q32" t="s">
        <v>101</v>
      </c>
      <c r="R32" s="18">
        <v>2134080</v>
      </c>
      <c r="S32" s="18">
        <v>2134080</v>
      </c>
      <c r="T32" s="18">
        <v>0</v>
      </c>
      <c r="U32" s="18">
        <v>0</v>
      </c>
      <c r="V32" s="18">
        <v>0</v>
      </c>
      <c r="W32" s="18">
        <v>0</v>
      </c>
      <c r="X32" s="18">
        <v>0</v>
      </c>
      <c r="Y32" s="18">
        <v>0</v>
      </c>
      <c r="Z32" s="18">
        <v>0</v>
      </c>
      <c r="AA32" s="18">
        <v>0</v>
      </c>
      <c r="AB32" s="18">
        <v>0</v>
      </c>
      <c r="AC32" s="18">
        <v>0</v>
      </c>
      <c r="AD32" s="18">
        <v>0</v>
      </c>
      <c r="AE32" s="18">
        <v>0</v>
      </c>
      <c r="AF32" t="s">
        <v>102</v>
      </c>
      <c r="AG32" t="s">
        <v>114</v>
      </c>
      <c r="AH32" t="s">
        <v>163</v>
      </c>
      <c r="AI32" t="s">
        <v>164</v>
      </c>
      <c r="AJ32" t="s">
        <v>165</v>
      </c>
      <c r="AK32" t="s">
        <v>166</v>
      </c>
      <c r="AL32" s="18">
        <v>727830</v>
      </c>
      <c r="AM32" s="18">
        <v>1406250</v>
      </c>
      <c r="AN32" t="s">
        <v>167</v>
      </c>
      <c r="AO32" t="s">
        <v>108</v>
      </c>
      <c r="AP32" t="s">
        <v>502</v>
      </c>
    </row>
    <row r="33" spans="1:42" x14ac:dyDescent="0.25">
      <c r="A33" t="s">
        <v>92</v>
      </c>
      <c r="B33" t="s">
        <v>168</v>
      </c>
      <c r="C33" t="s">
        <v>168</v>
      </c>
      <c r="D33" t="s">
        <v>169</v>
      </c>
      <c r="E33" t="s">
        <v>170</v>
      </c>
      <c r="H33" t="s">
        <v>160</v>
      </c>
      <c r="K33" t="s">
        <v>161</v>
      </c>
      <c r="N33" t="s">
        <v>123</v>
      </c>
      <c r="O33" t="s">
        <v>124</v>
      </c>
      <c r="P33" t="s">
        <v>162</v>
      </c>
      <c r="Q33" t="s">
        <v>101</v>
      </c>
      <c r="R33" s="18">
        <v>468750</v>
      </c>
      <c r="S33" s="18">
        <v>468750</v>
      </c>
      <c r="T33" s="18">
        <v>0</v>
      </c>
      <c r="U33" s="18">
        <v>0</v>
      </c>
      <c r="V33" s="18">
        <v>0</v>
      </c>
      <c r="W33" s="18">
        <v>0</v>
      </c>
      <c r="X33" s="18">
        <v>0</v>
      </c>
      <c r="Y33" s="18">
        <v>0</v>
      </c>
      <c r="Z33" s="18">
        <v>0</v>
      </c>
      <c r="AA33" s="18">
        <v>0</v>
      </c>
      <c r="AB33" s="18">
        <v>0</v>
      </c>
      <c r="AC33" s="18">
        <v>0</v>
      </c>
      <c r="AD33" s="18">
        <v>0</v>
      </c>
      <c r="AE33" s="18">
        <v>0</v>
      </c>
      <c r="AF33" t="s">
        <v>102</v>
      </c>
      <c r="AG33" t="s">
        <v>114</v>
      </c>
      <c r="AH33" t="s">
        <v>171</v>
      </c>
      <c r="AI33" t="s">
        <v>172</v>
      </c>
      <c r="AJ33" t="s">
        <v>173</v>
      </c>
      <c r="AK33" t="s">
        <v>174</v>
      </c>
      <c r="AL33" s="18">
        <v>0</v>
      </c>
      <c r="AM33" s="18">
        <v>468750</v>
      </c>
      <c r="AN33" t="s">
        <v>175</v>
      </c>
      <c r="AO33" t="s">
        <v>108</v>
      </c>
      <c r="AP33" t="s">
        <v>502</v>
      </c>
    </row>
    <row r="34" spans="1:42" x14ac:dyDescent="0.25">
      <c r="A34" t="s">
        <v>92</v>
      </c>
      <c r="B34" t="s">
        <v>176</v>
      </c>
      <c r="C34" t="s">
        <v>176</v>
      </c>
      <c r="D34" t="s">
        <v>177</v>
      </c>
      <c r="E34" t="s">
        <v>112</v>
      </c>
      <c r="H34" t="s">
        <v>178</v>
      </c>
      <c r="K34" t="s">
        <v>179</v>
      </c>
      <c r="N34" t="s">
        <v>123</v>
      </c>
      <c r="O34" t="s">
        <v>124</v>
      </c>
      <c r="P34" t="s">
        <v>180</v>
      </c>
      <c r="Q34" t="s">
        <v>101</v>
      </c>
      <c r="R34" s="18">
        <v>3330000</v>
      </c>
      <c r="S34" s="18">
        <v>3330000</v>
      </c>
      <c r="T34" s="18">
        <v>0</v>
      </c>
      <c r="U34" s="18">
        <v>0</v>
      </c>
      <c r="V34" s="18">
        <v>0</v>
      </c>
      <c r="W34" s="18">
        <v>0</v>
      </c>
      <c r="X34" s="18">
        <v>0</v>
      </c>
      <c r="Y34" s="18">
        <v>0</v>
      </c>
      <c r="Z34" s="18">
        <v>0</v>
      </c>
      <c r="AA34" s="18">
        <v>0</v>
      </c>
      <c r="AB34" s="18">
        <v>0</v>
      </c>
      <c r="AC34" s="18">
        <v>0</v>
      </c>
      <c r="AD34" s="18">
        <v>0</v>
      </c>
      <c r="AE34" s="18">
        <v>0</v>
      </c>
      <c r="AF34" t="s">
        <v>102</v>
      </c>
      <c r="AG34" t="s">
        <v>114</v>
      </c>
      <c r="AH34" t="s">
        <v>181</v>
      </c>
      <c r="AI34" t="s">
        <v>182</v>
      </c>
      <c r="AJ34" t="s">
        <v>183</v>
      </c>
      <c r="AK34" t="s">
        <v>184</v>
      </c>
      <c r="AL34" s="18">
        <v>1530000</v>
      </c>
      <c r="AM34" s="18">
        <v>1800000</v>
      </c>
      <c r="AN34" t="s">
        <v>185</v>
      </c>
      <c r="AO34" t="s">
        <v>108</v>
      </c>
      <c r="AP34" t="s">
        <v>502</v>
      </c>
    </row>
    <row r="35" spans="1:42" x14ac:dyDescent="0.25">
      <c r="A35" t="s">
        <v>92</v>
      </c>
      <c r="B35" t="s">
        <v>186</v>
      </c>
      <c r="C35" t="s">
        <v>186</v>
      </c>
      <c r="D35" t="s">
        <v>187</v>
      </c>
      <c r="E35" t="s">
        <v>112</v>
      </c>
      <c r="H35" t="s">
        <v>188</v>
      </c>
      <c r="J35" t="s">
        <v>189</v>
      </c>
      <c r="K35" t="s">
        <v>179</v>
      </c>
      <c r="N35" t="s">
        <v>123</v>
      </c>
      <c r="O35" t="s">
        <v>124</v>
      </c>
      <c r="P35" t="s">
        <v>180</v>
      </c>
      <c r="Q35" t="s">
        <v>101</v>
      </c>
      <c r="R35" s="18">
        <v>4950000</v>
      </c>
      <c r="S35" s="18">
        <v>4950000</v>
      </c>
      <c r="T35" s="18">
        <v>0</v>
      </c>
      <c r="U35" s="18">
        <v>0</v>
      </c>
      <c r="V35" s="18">
        <v>0</v>
      </c>
      <c r="W35" s="18">
        <v>0</v>
      </c>
      <c r="X35" s="18">
        <v>0</v>
      </c>
      <c r="Y35" s="18">
        <v>0</v>
      </c>
      <c r="Z35" s="18">
        <v>0</v>
      </c>
      <c r="AA35" s="18">
        <v>0</v>
      </c>
      <c r="AB35" s="18">
        <v>0</v>
      </c>
      <c r="AC35" s="18">
        <v>0</v>
      </c>
      <c r="AD35" s="18">
        <v>0</v>
      </c>
      <c r="AE35" s="18">
        <v>0</v>
      </c>
      <c r="AF35" t="s">
        <v>102</v>
      </c>
      <c r="AG35" t="s">
        <v>114</v>
      </c>
      <c r="AH35" t="s">
        <v>190</v>
      </c>
      <c r="AI35" t="s">
        <v>191</v>
      </c>
      <c r="AJ35" t="s">
        <v>192</v>
      </c>
      <c r="AK35" t="s">
        <v>193</v>
      </c>
      <c r="AL35" s="18">
        <v>1575000</v>
      </c>
      <c r="AM35" s="18">
        <v>3375000</v>
      </c>
      <c r="AN35" t="s">
        <v>194</v>
      </c>
      <c r="AO35" t="s">
        <v>108</v>
      </c>
      <c r="AP35" t="s">
        <v>502</v>
      </c>
    </row>
    <row r="36" spans="1:42" x14ac:dyDescent="0.25">
      <c r="A36" t="s">
        <v>92</v>
      </c>
      <c r="B36" t="s">
        <v>195</v>
      </c>
      <c r="C36" t="s">
        <v>195</v>
      </c>
      <c r="D36" t="s">
        <v>196</v>
      </c>
      <c r="E36" t="s">
        <v>112</v>
      </c>
      <c r="H36" t="s">
        <v>197</v>
      </c>
      <c r="J36" t="s">
        <v>198</v>
      </c>
      <c r="K36" t="s">
        <v>179</v>
      </c>
      <c r="N36" t="s">
        <v>123</v>
      </c>
      <c r="O36" t="s">
        <v>124</v>
      </c>
      <c r="P36" t="s">
        <v>180</v>
      </c>
      <c r="Q36" t="s">
        <v>101</v>
      </c>
      <c r="R36" s="18">
        <v>4704260</v>
      </c>
      <c r="S36" s="18">
        <v>4704260</v>
      </c>
      <c r="T36" s="18">
        <v>0</v>
      </c>
      <c r="U36" s="18">
        <v>0</v>
      </c>
      <c r="V36" s="18">
        <v>0</v>
      </c>
      <c r="W36" s="18">
        <v>0</v>
      </c>
      <c r="X36" s="18">
        <v>0</v>
      </c>
      <c r="Y36" s="18">
        <v>0</v>
      </c>
      <c r="Z36" s="18">
        <v>0</v>
      </c>
      <c r="AA36" s="18">
        <v>0</v>
      </c>
      <c r="AB36" s="18">
        <v>0</v>
      </c>
      <c r="AC36" s="18">
        <v>0</v>
      </c>
      <c r="AD36" s="18">
        <v>0</v>
      </c>
      <c r="AE36" s="18">
        <v>0</v>
      </c>
      <c r="AF36" t="s">
        <v>102</v>
      </c>
      <c r="AG36" t="s">
        <v>114</v>
      </c>
      <c r="AH36" t="s">
        <v>199</v>
      </c>
      <c r="AI36" t="s">
        <v>200</v>
      </c>
      <c r="AJ36" t="s">
        <v>201</v>
      </c>
      <c r="AK36" t="s">
        <v>202</v>
      </c>
      <c r="AL36" s="18">
        <v>3579260</v>
      </c>
      <c r="AM36" s="18">
        <v>1125000</v>
      </c>
      <c r="AN36" t="s">
        <v>203</v>
      </c>
      <c r="AO36" t="s">
        <v>108</v>
      </c>
      <c r="AP36" t="s">
        <v>502</v>
      </c>
    </row>
    <row r="37" spans="1:42" x14ac:dyDescent="0.25">
      <c r="A37" t="s">
        <v>92</v>
      </c>
      <c r="B37" t="s">
        <v>215</v>
      </c>
      <c r="C37" t="s">
        <v>215</v>
      </c>
      <c r="D37" t="s">
        <v>216</v>
      </c>
      <c r="E37" t="s">
        <v>211</v>
      </c>
      <c r="H37" t="s">
        <v>217</v>
      </c>
      <c r="K37" t="s">
        <v>218</v>
      </c>
      <c r="N37" t="s">
        <v>219</v>
      </c>
      <c r="O37" t="s">
        <v>220</v>
      </c>
      <c r="P37" t="s">
        <v>221</v>
      </c>
      <c r="Q37" t="s">
        <v>101</v>
      </c>
      <c r="R37" s="18">
        <v>37722530</v>
      </c>
      <c r="S37" s="18">
        <v>37722530</v>
      </c>
      <c r="T37" s="18">
        <v>0</v>
      </c>
      <c r="U37" s="18">
        <v>0</v>
      </c>
      <c r="V37" s="18">
        <v>0</v>
      </c>
      <c r="W37" s="18">
        <v>0</v>
      </c>
      <c r="X37" s="18">
        <v>0</v>
      </c>
      <c r="Y37" s="18">
        <v>0</v>
      </c>
      <c r="Z37" s="18">
        <v>0</v>
      </c>
      <c r="AA37" s="18">
        <v>0</v>
      </c>
      <c r="AB37" s="18">
        <v>0</v>
      </c>
      <c r="AC37" s="18">
        <v>0</v>
      </c>
      <c r="AD37" s="18">
        <v>0</v>
      </c>
      <c r="AE37" s="18">
        <v>0</v>
      </c>
      <c r="AF37" t="s">
        <v>102</v>
      </c>
      <c r="AG37" t="s">
        <v>114</v>
      </c>
      <c r="AH37" t="s">
        <v>222</v>
      </c>
      <c r="AI37" t="s">
        <v>223</v>
      </c>
      <c r="AJ37" t="s">
        <v>224</v>
      </c>
      <c r="AK37" t="s">
        <v>225</v>
      </c>
      <c r="AL37" s="18">
        <v>31535030</v>
      </c>
      <c r="AM37" s="18">
        <v>6187500</v>
      </c>
      <c r="AN37" t="s">
        <v>226</v>
      </c>
      <c r="AO37" t="s">
        <v>108</v>
      </c>
      <c r="AP37" t="s">
        <v>502</v>
      </c>
    </row>
    <row r="38" spans="1:42" x14ac:dyDescent="0.25">
      <c r="A38" t="s">
        <v>92</v>
      </c>
      <c r="B38" t="s">
        <v>227</v>
      </c>
      <c r="C38" t="s">
        <v>227</v>
      </c>
      <c r="D38" t="s">
        <v>228</v>
      </c>
      <c r="E38" t="s">
        <v>119</v>
      </c>
      <c r="H38" t="s">
        <v>229</v>
      </c>
      <c r="J38" t="s">
        <v>230</v>
      </c>
      <c r="K38" t="s">
        <v>231</v>
      </c>
      <c r="N38" t="s">
        <v>123</v>
      </c>
      <c r="O38" t="s">
        <v>124</v>
      </c>
      <c r="P38" t="s">
        <v>232</v>
      </c>
      <c r="Q38" t="s">
        <v>101</v>
      </c>
      <c r="R38" s="18">
        <v>1700000</v>
      </c>
      <c r="S38" s="18">
        <v>1700000</v>
      </c>
      <c r="T38" s="18">
        <v>0</v>
      </c>
      <c r="U38" s="18">
        <v>0</v>
      </c>
      <c r="V38" s="18">
        <v>0</v>
      </c>
      <c r="W38" s="18">
        <v>0</v>
      </c>
      <c r="X38" s="18">
        <v>0</v>
      </c>
      <c r="Y38" s="18">
        <v>0</v>
      </c>
      <c r="Z38" s="18">
        <v>0</v>
      </c>
      <c r="AA38" s="18">
        <v>0</v>
      </c>
      <c r="AB38" s="18">
        <v>0</v>
      </c>
      <c r="AC38" s="18">
        <v>0</v>
      </c>
      <c r="AD38" s="18">
        <v>0</v>
      </c>
      <c r="AE38" s="18">
        <v>0</v>
      </c>
      <c r="AF38" t="s">
        <v>102</v>
      </c>
      <c r="AG38" t="s">
        <v>114</v>
      </c>
      <c r="AH38" t="s">
        <v>233</v>
      </c>
      <c r="AI38" t="s">
        <v>234</v>
      </c>
      <c r="AJ38" t="s">
        <v>235</v>
      </c>
      <c r="AK38" t="s">
        <v>236</v>
      </c>
      <c r="AL38" s="18">
        <v>1161620</v>
      </c>
      <c r="AM38" s="18">
        <v>538380</v>
      </c>
      <c r="AN38" t="s">
        <v>237</v>
      </c>
      <c r="AO38" t="s">
        <v>108</v>
      </c>
      <c r="AP38" t="s">
        <v>502</v>
      </c>
    </row>
    <row r="39" spans="1:42" x14ac:dyDescent="0.25">
      <c r="A39" t="s">
        <v>92</v>
      </c>
      <c r="B39" t="s">
        <v>238</v>
      </c>
      <c r="C39" t="s">
        <v>238</v>
      </c>
      <c r="D39" t="s">
        <v>239</v>
      </c>
      <c r="E39" t="s">
        <v>119</v>
      </c>
      <c r="H39" t="s">
        <v>240</v>
      </c>
      <c r="K39" t="s">
        <v>241</v>
      </c>
      <c r="N39" t="s">
        <v>123</v>
      </c>
      <c r="O39" t="s">
        <v>124</v>
      </c>
      <c r="P39" t="s">
        <v>242</v>
      </c>
      <c r="Q39" t="s">
        <v>101</v>
      </c>
      <c r="R39" s="18">
        <v>2022140</v>
      </c>
      <c r="S39" s="18">
        <v>2022140</v>
      </c>
      <c r="T39" s="18">
        <v>0</v>
      </c>
      <c r="U39" s="18">
        <v>0</v>
      </c>
      <c r="V39" s="18">
        <v>0</v>
      </c>
      <c r="W39" s="18">
        <v>0</v>
      </c>
      <c r="X39" s="18">
        <v>0</v>
      </c>
      <c r="Y39" s="18">
        <v>0</v>
      </c>
      <c r="Z39" s="18">
        <v>0</v>
      </c>
      <c r="AA39" s="18">
        <v>0</v>
      </c>
      <c r="AB39" s="18">
        <v>0</v>
      </c>
      <c r="AC39" s="18">
        <v>0</v>
      </c>
      <c r="AD39" s="18">
        <v>0</v>
      </c>
      <c r="AE39" s="18">
        <v>0</v>
      </c>
      <c r="AF39" t="s">
        <v>102</v>
      </c>
      <c r="AG39" t="s">
        <v>114</v>
      </c>
      <c r="AH39" t="s">
        <v>243</v>
      </c>
      <c r="AI39" t="s">
        <v>244</v>
      </c>
      <c r="AJ39" t="s">
        <v>245</v>
      </c>
      <c r="AK39" t="s">
        <v>246</v>
      </c>
      <c r="AL39" s="18">
        <v>1635390</v>
      </c>
      <c r="AM39" s="18">
        <v>386750</v>
      </c>
      <c r="AN39" t="s">
        <v>247</v>
      </c>
      <c r="AO39" t="s">
        <v>108</v>
      </c>
      <c r="AP39" t="s">
        <v>502</v>
      </c>
    </row>
    <row r="40" spans="1:42" x14ac:dyDescent="0.25">
      <c r="A40" t="s">
        <v>92</v>
      </c>
      <c r="B40" t="s">
        <v>258</v>
      </c>
      <c r="C40" t="s">
        <v>258</v>
      </c>
      <c r="D40" t="s">
        <v>259</v>
      </c>
      <c r="E40" t="s">
        <v>119</v>
      </c>
      <c r="H40" t="s">
        <v>260</v>
      </c>
      <c r="J40" t="s">
        <v>261</v>
      </c>
      <c r="K40" t="s">
        <v>98</v>
      </c>
      <c r="N40" t="s">
        <v>99</v>
      </c>
      <c r="O40" t="s">
        <v>99</v>
      </c>
      <c r="P40" t="s">
        <v>100</v>
      </c>
      <c r="Q40" t="s">
        <v>101</v>
      </c>
      <c r="R40" s="18">
        <v>937500</v>
      </c>
      <c r="S40" s="18">
        <v>937500</v>
      </c>
      <c r="T40" s="18">
        <v>0</v>
      </c>
      <c r="U40" s="18">
        <v>0</v>
      </c>
      <c r="V40" s="18">
        <v>0</v>
      </c>
      <c r="W40" s="18">
        <v>0</v>
      </c>
      <c r="X40" s="18">
        <v>0</v>
      </c>
      <c r="Y40" s="18">
        <v>0</v>
      </c>
      <c r="Z40" s="18">
        <v>0</v>
      </c>
      <c r="AA40" s="18">
        <v>0</v>
      </c>
      <c r="AB40" s="18">
        <v>0</v>
      </c>
      <c r="AC40" s="18">
        <v>0</v>
      </c>
      <c r="AD40" s="18">
        <v>0</v>
      </c>
      <c r="AE40" s="18">
        <v>0</v>
      </c>
      <c r="AF40" t="s">
        <v>102</v>
      </c>
      <c r="AG40" t="s">
        <v>114</v>
      </c>
      <c r="AH40" t="s">
        <v>262</v>
      </c>
      <c r="AI40" t="s">
        <v>263</v>
      </c>
      <c r="AJ40" t="s">
        <v>264</v>
      </c>
      <c r="AK40" t="s">
        <v>246</v>
      </c>
      <c r="AL40" s="18">
        <v>653120</v>
      </c>
      <c r="AM40" s="18">
        <v>284380</v>
      </c>
      <c r="AN40" t="s">
        <v>107</v>
      </c>
      <c r="AO40" t="s">
        <v>108</v>
      </c>
      <c r="AP40" t="s">
        <v>502</v>
      </c>
    </row>
    <row r="41" spans="1:42" x14ac:dyDescent="0.25">
      <c r="A41" t="s">
        <v>92</v>
      </c>
      <c r="B41" t="s">
        <v>265</v>
      </c>
      <c r="C41" t="s">
        <v>265</v>
      </c>
      <c r="D41" t="s">
        <v>266</v>
      </c>
      <c r="E41" t="s">
        <v>211</v>
      </c>
      <c r="H41" t="s">
        <v>260</v>
      </c>
      <c r="J41" t="s">
        <v>261</v>
      </c>
      <c r="K41" t="s">
        <v>98</v>
      </c>
      <c r="N41" t="s">
        <v>99</v>
      </c>
      <c r="O41" t="s">
        <v>99</v>
      </c>
      <c r="P41" t="s">
        <v>100</v>
      </c>
      <c r="Q41" t="s">
        <v>101</v>
      </c>
      <c r="R41" s="18">
        <v>300000</v>
      </c>
      <c r="S41" s="18">
        <v>300000</v>
      </c>
      <c r="T41" s="18">
        <v>0</v>
      </c>
      <c r="U41" s="18">
        <v>0</v>
      </c>
      <c r="V41" s="18">
        <v>0</v>
      </c>
      <c r="W41" s="18">
        <v>0</v>
      </c>
      <c r="X41" s="18">
        <v>0</v>
      </c>
      <c r="Y41" s="18">
        <v>0</v>
      </c>
      <c r="Z41" s="18">
        <v>0</v>
      </c>
      <c r="AA41" s="18">
        <v>0</v>
      </c>
      <c r="AB41" s="18">
        <v>0</v>
      </c>
      <c r="AC41" s="18">
        <v>0</v>
      </c>
      <c r="AD41" s="18">
        <v>0</v>
      </c>
      <c r="AE41" s="18">
        <v>0</v>
      </c>
      <c r="AF41" t="s">
        <v>102</v>
      </c>
      <c r="AG41" t="s">
        <v>114</v>
      </c>
      <c r="AH41" t="s">
        <v>267</v>
      </c>
      <c r="AI41" t="s">
        <v>268</v>
      </c>
      <c r="AJ41" t="s">
        <v>264</v>
      </c>
      <c r="AK41" t="s">
        <v>269</v>
      </c>
      <c r="AL41" s="18">
        <v>200000</v>
      </c>
      <c r="AM41" s="18">
        <v>100000</v>
      </c>
      <c r="AN41" t="s">
        <v>107</v>
      </c>
      <c r="AO41" t="s">
        <v>108</v>
      </c>
      <c r="AP41" t="s">
        <v>502</v>
      </c>
    </row>
    <row r="42" spans="1:42" x14ac:dyDescent="0.25">
      <c r="A42" t="s">
        <v>92</v>
      </c>
      <c r="B42" t="s">
        <v>270</v>
      </c>
      <c r="C42" t="s">
        <v>270</v>
      </c>
      <c r="D42" t="s">
        <v>271</v>
      </c>
      <c r="E42" t="s">
        <v>119</v>
      </c>
      <c r="H42" t="s">
        <v>260</v>
      </c>
      <c r="J42" t="s">
        <v>261</v>
      </c>
      <c r="K42" t="s">
        <v>98</v>
      </c>
      <c r="N42" t="s">
        <v>99</v>
      </c>
      <c r="O42" t="s">
        <v>99</v>
      </c>
      <c r="P42" t="s">
        <v>100</v>
      </c>
      <c r="Q42" t="s">
        <v>101</v>
      </c>
      <c r="R42" s="18">
        <v>1500000</v>
      </c>
      <c r="S42" s="18">
        <v>1500000</v>
      </c>
      <c r="T42" s="18">
        <v>0</v>
      </c>
      <c r="U42" s="18">
        <v>0</v>
      </c>
      <c r="V42" s="18">
        <v>0</v>
      </c>
      <c r="W42" s="18">
        <v>0</v>
      </c>
      <c r="X42" s="18">
        <v>0</v>
      </c>
      <c r="Y42" s="18">
        <v>0</v>
      </c>
      <c r="Z42" s="18">
        <v>0</v>
      </c>
      <c r="AA42" s="18">
        <v>0</v>
      </c>
      <c r="AB42" s="18">
        <v>0</v>
      </c>
      <c r="AC42" s="18">
        <v>0</v>
      </c>
      <c r="AD42" s="18">
        <v>0</v>
      </c>
      <c r="AE42" s="18">
        <v>0</v>
      </c>
      <c r="AF42" t="s">
        <v>102</v>
      </c>
      <c r="AG42" t="s">
        <v>114</v>
      </c>
      <c r="AH42" t="s">
        <v>272</v>
      </c>
      <c r="AI42" t="s">
        <v>273</v>
      </c>
      <c r="AJ42" t="s">
        <v>264</v>
      </c>
      <c r="AK42" t="s">
        <v>246</v>
      </c>
      <c r="AL42" s="18">
        <v>1031250</v>
      </c>
      <c r="AM42" s="18">
        <v>468750</v>
      </c>
      <c r="AN42" t="s">
        <v>107</v>
      </c>
      <c r="AO42" t="s">
        <v>108</v>
      </c>
      <c r="AP42" t="s">
        <v>502</v>
      </c>
    </row>
    <row r="43" spans="1:42" x14ac:dyDescent="0.25">
      <c r="A43" t="s">
        <v>92</v>
      </c>
      <c r="B43" t="s">
        <v>274</v>
      </c>
      <c r="C43" t="s">
        <v>274</v>
      </c>
      <c r="D43" t="s">
        <v>275</v>
      </c>
      <c r="E43" t="s">
        <v>119</v>
      </c>
      <c r="H43" t="s">
        <v>276</v>
      </c>
      <c r="J43" t="s">
        <v>277</v>
      </c>
      <c r="K43" t="s">
        <v>278</v>
      </c>
      <c r="N43" t="s">
        <v>123</v>
      </c>
      <c r="O43" t="s">
        <v>124</v>
      </c>
      <c r="P43" t="s">
        <v>279</v>
      </c>
      <c r="Q43" t="s">
        <v>101</v>
      </c>
      <c r="R43" s="18">
        <v>16344190</v>
      </c>
      <c r="S43" s="18">
        <v>16344190</v>
      </c>
      <c r="T43" s="18">
        <v>0</v>
      </c>
      <c r="U43" s="18">
        <v>0</v>
      </c>
      <c r="V43" s="18">
        <v>0</v>
      </c>
      <c r="W43" s="18">
        <v>0</v>
      </c>
      <c r="X43" s="18">
        <v>0</v>
      </c>
      <c r="Y43" s="18">
        <v>0</v>
      </c>
      <c r="Z43" s="18">
        <v>0</v>
      </c>
      <c r="AA43" s="18">
        <v>0</v>
      </c>
      <c r="AB43" s="18">
        <v>0</v>
      </c>
      <c r="AC43" s="18">
        <v>0</v>
      </c>
      <c r="AD43" s="18">
        <v>0</v>
      </c>
      <c r="AE43" s="18">
        <v>0</v>
      </c>
      <c r="AF43" t="s">
        <v>102</v>
      </c>
      <c r="AG43" t="s">
        <v>114</v>
      </c>
      <c r="AH43" t="s">
        <v>280</v>
      </c>
      <c r="AI43" t="s">
        <v>281</v>
      </c>
      <c r="AJ43" t="s">
        <v>282</v>
      </c>
      <c r="AK43" t="s">
        <v>283</v>
      </c>
      <c r="AL43" s="18">
        <v>15420690</v>
      </c>
      <c r="AM43" s="18">
        <v>923500</v>
      </c>
      <c r="AN43" t="s">
        <v>284</v>
      </c>
      <c r="AO43" t="s">
        <v>108</v>
      </c>
      <c r="AP43" t="s">
        <v>502</v>
      </c>
    </row>
    <row r="44" spans="1:42" x14ac:dyDescent="0.25">
      <c r="A44" t="s">
        <v>92</v>
      </c>
      <c r="B44" t="s">
        <v>285</v>
      </c>
      <c r="C44" t="s">
        <v>285</v>
      </c>
      <c r="D44" t="s">
        <v>286</v>
      </c>
      <c r="E44" t="s">
        <v>119</v>
      </c>
      <c r="H44" t="s">
        <v>276</v>
      </c>
      <c r="J44" t="s">
        <v>277</v>
      </c>
      <c r="K44" t="s">
        <v>278</v>
      </c>
      <c r="N44" t="s">
        <v>123</v>
      </c>
      <c r="O44" t="s">
        <v>124</v>
      </c>
      <c r="P44" t="s">
        <v>279</v>
      </c>
      <c r="Q44" t="s">
        <v>101</v>
      </c>
      <c r="R44" s="18">
        <v>2451500</v>
      </c>
      <c r="S44" s="18">
        <v>2451500</v>
      </c>
      <c r="T44" s="18">
        <v>0</v>
      </c>
      <c r="U44" s="18">
        <v>0</v>
      </c>
      <c r="V44" s="18">
        <v>0</v>
      </c>
      <c r="W44" s="18">
        <v>0</v>
      </c>
      <c r="X44" s="18">
        <v>0</v>
      </c>
      <c r="Y44" s="18">
        <v>0</v>
      </c>
      <c r="Z44" s="18">
        <v>0</v>
      </c>
      <c r="AA44" s="18">
        <v>0</v>
      </c>
      <c r="AB44" s="18">
        <v>0</v>
      </c>
      <c r="AC44" s="18">
        <v>0</v>
      </c>
      <c r="AD44" s="18">
        <v>0</v>
      </c>
      <c r="AE44" s="18">
        <v>0</v>
      </c>
      <c r="AF44" t="s">
        <v>102</v>
      </c>
      <c r="AG44" t="s">
        <v>114</v>
      </c>
      <c r="AH44" t="s">
        <v>280</v>
      </c>
      <c r="AI44" t="s">
        <v>287</v>
      </c>
      <c r="AJ44" t="s">
        <v>282</v>
      </c>
      <c r="AK44" t="s">
        <v>283</v>
      </c>
      <c r="AL44" s="18">
        <v>0</v>
      </c>
      <c r="AM44" s="18">
        <v>2451500</v>
      </c>
      <c r="AN44" t="s">
        <v>284</v>
      </c>
      <c r="AO44" t="s">
        <v>108</v>
      </c>
      <c r="AP44" t="s">
        <v>502</v>
      </c>
    </row>
    <row r="45" spans="1:42" x14ac:dyDescent="0.25">
      <c r="A45" t="s">
        <v>92</v>
      </c>
      <c r="B45" t="s">
        <v>288</v>
      </c>
      <c r="C45" t="s">
        <v>288</v>
      </c>
      <c r="D45" t="s">
        <v>289</v>
      </c>
      <c r="E45" t="s">
        <v>95</v>
      </c>
      <c r="H45" t="s">
        <v>276</v>
      </c>
      <c r="J45" t="s">
        <v>277</v>
      </c>
      <c r="K45" t="s">
        <v>278</v>
      </c>
      <c r="N45" t="s">
        <v>123</v>
      </c>
      <c r="O45" t="s">
        <v>124</v>
      </c>
      <c r="P45" t="s">
        <v>279</v>
      </c>
      <c r="Q45" t="s">
        <v>101</v>
      </c>
      <c r="R45" s="18">
        <v>3375000</v>
      </c>
      <c r="S45" s="18">
        <v>3375000</v>
      </c>
      <c r="T45" s="18">
        <v>0</v>
      </c>
      <c r="U45" s="18">
        <v>0</v>
      </c>
      <c r="V45" s="18">
        <v>0</v>
      </c>
      <c r="W45" s="18">
        <v>0</v>
      </c>
      <c r="X45" s="18">
        <v>0</v>
      </c>
      <c r="Y45" s="18">
        <v>0</v>
      </c>
      <c r="Z45" s="18">
        <v>0</v>
      </c>
      <c r="AA45" s="18">
        <v>0</v>
      </c>
      <c r="AB45" s="18">
        <v>0</v>
      </c>
      <c r="AC45" s="18">
        <v>0</v>
      </c>
      <c r="AD45" s="18">
        <v>0</v>
      </c>
      <c r="AE45" s="18">
        <v>0</v>
      </c>
      <c r="AF45" t="s">
        <v>102</v>
      </c>
      <c r="AG45" t="s">
        <v>114</v>
      </c>
      <c r="AH45" t="s">
        <v>290</v>
      </c>
      <c r="AJ45" t="s">
        <v>282</v>
      </c>
      <c r="AK45" t="s">
        <v>291</v>
      </c>
      <c r="AL45" s="18">
        <v>0</v>
      </c>
      <c r="AM45" s="18">
        <v>3375000</v>
      </c>
      <c r="AN45" t="s">
        <v>284</v>
      </c>
      <c r="AO45" t="s">
        <v>108</v>
      </c>
      <c r="AP45" t="s">
        <v>502</v>
      </c>
    </row>
    <row r="46" spans="1:42" x14ac:dyDescent="0.25">
      <c r="A46" t="s">
        <v>92</v>
      </c>
      <c r="B46" t="s">
        <v>292</v>
      </c>
      <c r="C46" t="s">
        <v>292</v>
      </c>
      <c r="D46" t="s">
        <v>293</v>
      </c>
      <c r="E46" t="s">
        <v>95</v>
      </c>
      <c r="H46" t="s">
        <v>294</v>
      </c>
      <c r="K46" t="s">
        <v>295</v>
      </c>
      <c r="N46" t="s">
        <v>123</v>
      </c>
      <c r="O46" t="s">
        <v>124</v>
      </c>
      <c r="P46" t="s">
        <v>296</v>
      </c>
      <c r="Q46" t="s">
        <v>101</v>
      </c>
      <c r="R46" s="18">
        <v>1103500</v>
      </c>
      <c r="S46" s="18">
        <v>1103500</v>
      </c>
      <c r="T46" s="18">
        <v>0</v>
      </c>
      <c r="U46" s="18">
        <v>0</v>
      </c>
      <c r="V46" s="18">
        <v>0</v>
      </c>
      <c r="W46" s="18">
        <v>0</v>
      </c>
      <c r="X46" s="18">
        <v>0</v>
      </c>
      <c r="Y46" s="18">
        <v>0</v>
      </c>
      <c r="Z46" s="18">
        <v>0</v>
      </c>
      <c r="AA46" s="18">
        <v>0</v>
      </c>
      <c r="AB46" s="18">
        <v>0</v>
      </c>
      <c r="AC46" s="18">
        <v>0</v>
      </c>
      <c r="AD46" s="18">
        <v>0</v>
      </c>
      <c r="AE46" s="18">
        <v>0</v>
      </c>
      <c r="AF46" t="s">
        <v>102</v>
      </c>
      <c r="AG46" t="s">
        <v>114</v>
      </c>
      <c r="AH46" t="s">
        <v>297</v>
      </c>
      <c r="AI46" t="s">
        <v>298</v>
      </c>
      <c r="AJ46" t="s">
        <v>299</v>
      </c>
      <c r="AK46" t="s">
        <v>300</v>
      </c>
      <c r="AL46" s="18">
        <v>1000</v>
      </c>
      <c r="AM46" s="18">
        <v>1102500</v>
      </c>
      <c r="AN46" t="s">
        <v>301</v>
      </c>
      <c r="AO46" t="s">
        <v>108</v>
      </c>
      <c r="AP46" t="s">
        <v>502</v>
      </c>
    </row>
    <row r="47" spans="1:42" x14ac:dyDescent="0.25">
      <c r="A47" t="s">
        <v>92</v>
      </c>
      <c r="B47" t="s">
        <v>302</v>
      </c>
      <c r="C47" t="s">
        <v>302</v>
      </c>
      <c r="D47" t="s">
        <v>303</v>
      </c>
      <c r="E47" t="s">
        <v>95</v>
      </c>
      <c r="H47" t="s">
        <v>304</v>
      </c>
      <c r="J47" t="s">
        <v>305</v>
      </c>
      <c r="K47" t="s">
        <v>306</v>
      </c>
      <c r="N47" t="s">
        <v>99</v>
      </c>
      <c r="O47" t="s">
        <v>99</v>
      </c>
      <c r="P47" t="s">
        <v>100</v>
      </c>
      <c r="Q47" t="s">
        <v>101</v>
      </c>
      <c r="R47" s="18">
        <v>1126000</v>
      </c>
      <c r="S47" s="18">
        <v>1126000</v>
      </c>
      <c r="T47" s="18">
        <v>0</v>
      </c>
      <c r="U47" s="18">
        <v>0</v>
      </c>
      <c r="V47" s="18">
        <v>0</v>
      </c>
      <c r="W47" s="18">
        <v>0</v>
      </c>
      <c r="X47" s="18">
        <v>0</v>
      </c>
      <c r="Y47" s="18">
        <v>0</v>
      </c>
      <c r="Z47" s="18">
        <v>0</v>
      </c>
      <c r="AA47" s="18">
        <v>0</v>
      </c>
      <c r="AB47" s="18">
        <v>0</v>
      </c>
      <c r="AC47" s="18">
        <v>0</v>
      </c>
      <c r="AD47" s="18">
        <v>0</v>
      </c>
      <c r="AE47" s="18">
        <v>0</v>
      </c>
      <c r="AF47" t="s">
        <v>102</v>
      </c>
      <c r="AG47" t="s">
        <v>114</v>
      </c>
      <c r="AH47" t="s">
        <v>307</v>
      </c>
      <c r="AI47" t="s">
        <v>308</v>
      </c>
      <c r="AJ47" t="s">
        <v>309</v>
      </c>
      <c r="AK47" t="s">
        <v>310</v>
      </c>
      <c r="AL47" s="18">
        <v>188500</v>
      </c>
      <c r="AM47" s="18">
        <v>937500</v>
      </c>
      <c r="AN47" t="s">
        <v>107</v>
      </c>
      <c r="AO47" t="s">
        <v>108</v>
      </c>
      <c r="AP47" t="s">
        <v>502</v>
      </c>
    </row>
    <row r="48" spans="1:42" x14ac:dyDescent="0.25">
      <c r="A48" t="s">
        <v>92</v>
      </c>
      <c r="B48" t="s">
        <v>311</v>
      </c>
      <c r="C48" t="s">
        <v>311</v>
      </c>
      <c r="D48" t="s">
        <v>312</v>
      </c>
      <c r="E48" t="s">
        <v>95</v>
      </c>
      <c r="H48" t="s">
        <v>304</v>
      </c>
      <c r="J48" t="s">
        <v>261</v>
      </c>
      <c r="K48" t="s">
        <v>98</v>
      </c>
      <c r="N48" t="s">
        <v>99</v>
      </c>
      <c r="O48" t="s">
        <v>99</v>
      </c>
      <c r="P48" t="s">
        <v>100</v>
      </c>
      <c r="Q48" t="s">
        <v>101</v>
      </c>
      <c r="R48" s="18">
        <v>1031250</v>
      </c>
      <c r="S48" s="18">
        <v>1031250</v>
      </c>
      <c r="T48" s="18">
        <v>0</v>
      </c>
      <c r="U48" s="18">
        <v>0</v>
      </c>
      <c r="V48" s="18">
        <v>0</v>
      </c>
      <c r="W48" s="18">
        <v>0</v>
      </c>
      <c r="X48" s="18">
        <v>0</v>
      </c>
      <c r="Y48" s="18">
        <v>0</v>
      </c>
      <c r="Z48" s="18">
        <v>0</v>
      </c>
      <c r="AA48" s="18">
        <v>0</v>
      </c>
      <c r="AB48" s="18">
        <v>0</v>
      </c>
      <c r="AC48" s="18">
        <v>0</v>
      </c>
      <c r="AD48" s="18">
        <v>0</v>
      </c>
      <c r="AE48" s="18">
        <v>0</v>
      </c>
      <c r="AF48" t="s">
        <v>102</v>
      </c>
      <c r="AG48" t="s">
        <v>114</v>
      </c>
      <c r="AH48" t="s">
        <v>313</v>
      </c>
      <c r="AJ48" t="s">
        <v>309</v>
      </c>
      <c r="AK48" t="s">
        <v>314</v>
      </c>
      <c r="AL48" s="18">
        <v>0</v>
      </c>
      <c r="AM48" s="18">
        <v>1031250</v>
      </c>
      <c r="AN48" t="s">
        <v>107</v>
      </c>
      <c r="AO48" t="s">
        <v>108</v>
      </c>
      <c r="AP48" t="s">
        <v>502</v>
      </c>
    </row>
    <row r="49" spans="1:43" x14ac:dyDescent="0.25">
      <c r="A49" t="s">
        <v>92</v>
      </c>
      <c r="B49" t="s">
        <v>144</v>
      </c>
      <c r="C49" s="106" t="s">
        <v>144</v>
      </c>
      <c r="D49" t="s">
        <v>145</v>
      </c>
      <c r="E49" t="s">
        <v>112</v>
      </c>
      <c r="H49" t="s">
        <v>146</v>
      </c>
      <c r="K49" t="s">
        <v>147</v>
      </c>
      <c r="N49" t="s">
        <v>123</v>
      </c>
      <c r="O49" t="s">
        <v>124</v>
      </c>
      <c r="P49" t="s">
        <v>148</v>
      </c>
      <c r="Q49" t="s">
        <v>101</v>
      </c>
      <c r="R49" s="107">
        <v>1300000</v>
      </c>
      <c r="S49">
        <v>1663180</v>
      </c>
      <c r="T49">
        <v>0</v>
      </c>
      <c r="U49">
        <v>0</v>
      </c>
      <c r="V49">
        <v>0</v>
      </c>
      <c r="W49">
        <v>0</v>
      </c>
      <c r="X49">
        <v>0</v>
      </c>
      <c r="Y49">
        <v>0</v>
      </c>
      <c r="Z49">
        <v>0</v>
      </c>
      <c r="AA49">
        <v>0</v>
      </c>
      <c r="AB49">
        <v>0</v>
      </c>
      <c r="AC49">
        <v>0</v>
      </c>
      <c r="AD49">
        <v>0</v>
      </c>
      <c r="AE49">
        <v>0</v>
      </c>
      <c r="AF49" t="s">
        <v>102</v>
      </c>
      <c r="AG49" t="s">
        <v>114</v>
      </c>
      <c r="AH49" t="s">
        <v>149</v>
      </c>
      <c r="AJ49" t="s">
        <v>150</v>
      </c>
      <c r="AK49" t="s">
        <v>151</v>
      </c>
      <c r="AL49">
        <v>163180</v>
      </c>
      <c r="AM49">
        <v>1500000</v>
      </c>
      <c r="AN49" t="s">
        <v>152</v>
      </c>
      <c r="AO49" t="s">
        <v>108</v>
      </c>
      <c r="AP49" t="s">
        <v>109</v>
      </c>
      <c r="AQ49" s="108" t="s">
        <v>504</v>
      </c>
    </row>
    <row r="50" spans="1:43" x14ac:dyDescent="0.25">
      <c r="A50" t="s">
        <v>92</v>
      </c>
      <c r="B50" t="s">
        <v>204</v>
      </c>
      <c r="C50" s="106" t="s">
        <v>204</v>
      </c>
      <c r="D50" t="s">
        <v>205</v>
      </c>
      <c r="E50" t="s">
        <v>119</v>
      </c>
      <c r="H50" t="s">
        <v>197</v>
      </c>
      <c r="J50" t="s">
        <v>198</v>
      </c>
      <c r="K50" t="s">
        <v>179</v>
      </c>
      <c r="N50" t="s">
        <v>123</v>
      </c>
      <c r="O50" t="s">
        <v>124</v>
      </c>
      <c r="P50" t="s">
        <v>180</v>
      </c>
      <c r="Q50" t="s">
        <v>101</v>
      </c>
      <c r="R50" s="108">
        <v>7425000</v>
      </c>
      <c r="S50">
        <v>7425000</v>
      </c>
      <c r="T50">
        <v>0</v>
      </c>
      <c r="U50">
        <v>0</v>
      </c>
      <c r="V50">
        <v>0</v>
      </c>
      <c r="W50">
        <v>0</v>
      </c>
      <c r="X50">
        <v>0</v>
      </c>
      <c r="Y50">
        <v>0</v>
      </c>
      <c r="Z50">
        <v>0</v>
      </c>
      <c r="AA50">
        <v>0</v>
      </c>
      <c r="AB50">
        <v>0</v>
      </c>
      <c r="AC50">
        <v>0</v>
      </c>
      <c r="AD50">
        <v>0</v>
      </c>
      <c r="AE50">
        <v>0</v>
      </c>
      <c r="AF50" t="s">
        <v>102</v>
      </c>
      <c r="AG50" t="s">
        <v>114</v>
      </c>
      <c r="AH50" t="s">
        <v>206</v>
      </c>
      <c r="AI50" t="s">
        <v>207</v>
      </c>
      <c r="AJ50" t="s">
        <v>208</v>
      </c>
      <c r="AK50" t="s">
        <v>209</v>
      </c>
      <c r="AL50">
        <v>0</v>
      </c>
      <c r="AM50">
        <v>7425000</v>
      </c>
      <c r="AN50" t="s">
        <v>203</v>
      </c>
      <c r="AO50" t="s">
        <v>108</v>
      </c>
      <c r="AP50" t="s">
        <v>109</v>
      </c>
      <c r="AQ50" s="109" t="s">
        <v>505</v>
      </c>
    </row>
    <row r="51" spans="1:43" x14ac:dyDescent="0.25">
      <c r="A51" t="s">
        <v>92</v>
      </c>
      <c r="B51" t="s">
        <v>210</v>
      </c>
      <c r="C51" s="106" t="s">
        <v>210</v>
      </c>
      <c r="D51" t="s">
        <v>111</v>
      </c>
      <c r="E51" t="s">
        <v>211</v>
      </c>
      <c r="H51" t="s">
        <v>197</v>
      </c>
      <c r="J51" t="s">
        <v>212</v>
      </c>
      <c r="K51" t="s">
        <v>179</v>
      </c>
      <c r="N51" t="s">
        <v>123</v>
      </c>
      <c r="O51" t="s">
        <v>124</v>
      </c>
      <c r="P51" t="s">
        <v>180</v>
      </c>
      <c r="Q51" t="s">
        <v>101</v>
      </c>
      <c r="R51" s="108">
        <v>1350000</v>
      </c>
      <c r="S51">
        <v>1350000</v>
      </c>
      <c r="T51">
        <v>0</v>
      </c>
      <c r="U51">
        <v>0</v>
      </c>
      <c r="V51">
        <v>0</v>
      </c>
      <c r="W51">
        <v>0</v>
      </c>
      <c r="X51">
        <v>0</v>
      </c>
      <c r="Y51">
        <v>0</v>
      </c>
      <c r="Z51">
        <v>0</v>
      </c>
      <c r="AA51">
        <v>0</v>
      </c>
      <c r="AB51">
        <v>0</v>
      </c>
      <c r="AC51">
        <v>0</v>
      </c>
      <c r="AD51">
        <v>0</v>
      </c>
      <c r="AE51">
        <v>0</v>
      </c>
      <c r="AF51" t="s">
        <v>102</v>
      </c>
      <c r="AG51" t="s">
        <v>114</v>
      </c>
      <c r="AH51" t="s">
        <v>213</v>
      </c>
      <c r="AJ51" t="s">
        <v>208</v>
      </c>
      <c r="AK51" t="s">
        <v>214</v>
      </c>
      <c r="AL51">
        <v>0</v>
      </c>
      <c r="AM51">
        <v>1350000</v>
      </c>
      <c r="AN51" t="s">
        <v>203</v>
      </c>
      <c r="AO51" t="s">
        <v>108</v>
      </c>
      <c r="AP51" t="s">
        <v>109</v>
      </c>
      <c r="AQ51" s="109" t="s">
        <v>505</v>
      </c>
    </row>
    <row r="52" spans="1:43" x14ac:dyDescent="0.25">
      <c r="A52" t="s">
        <v>92</v>
      </c>
      <c r="B52" t="s">
        <v>248</v>
      </c>
      <c r="C52" s="106" t="s">
        <v>248</v>
      </c>
      <c r="D52" t="s">
        <v>249</v>
      </c>
      <c r="E52" t="s">
        <v>119</v>
      </c>
      <c r="H52" t="s">
        <v>250</v>
      </c>
      <c r="K52" t="s">
        <v>251</v>
      </c>
      <c r="N52" t="s">
        <v>123</v>
      </c>
      <c r="O52" t="s">
        <v>124</v>
      </c>
      <c r="P52" t="s">
        <v>252</v>
      </c>
      <c r="Q52" t="s">
        <v>101</v>
      </c>
      <c r="R52" s="108">
        <v>918690</v>
      </c>
      <c r="S52">
        <v>918690</v>
      </c>
      <c r="T52">
        <v>0</v>
      </c>
      <c r="U52">
        <v>0</v>
      </c>
      <c r="V52">
        <v>0</v>
      </c>
      <c r="W52">
        <v>0</v>
      </c>
      <c r="X52">
        <v>0</v>
      </c>
      <c r="Y52">
        <v>0</v>
      </c>
      <c r="Z52">
        <v>0</v>
      </c>
      <c r="AA52">
        <v>0</v>
      </c>
      <c r="AB52">
        <v>0</v>
      </c>
      <c r="AC52">
        <v>0</v>
      </c>
      <c r="AD52">
        <v>0</v>
      </c>
      <c r="AE52">
        <v>0</v>
      </c>
      <c r="AF52" t="s">
        <v>102</v>
      </c>
      <c r="AG52" t="s">
        <v>114</v>
      </c>
      <c r="AH52" t="s">
        <v>253</v>
      </c>
      <c r="AI52" t="s">
        <v>254</v>
      </c>
      <c r="AJ52" t="s">
        <v>255</v>
      </c>
      <c r="AK52" t="s">
        <v>256</v>
      </c>
      <c r="AL52">
        <v>595590</v>
      </c>
      <c r="AM52">
        <v>323100</v>
      </c>
      <c r="AN52" t="s">
        <v>257</v>
      </c>
      <c r="AO52" t="s">
        <v>108</v>
      </c>
      <c r="AP52" t="s">
        <v>109</v>
      </c>
      <c r="AQ52" s="109" t="s">
        <v>505</v>
      </c>
    </row>
    <row r="53" spans="1:43" x14ac:dyDescent="0.25">
      <c r="A53" t="s">
        <v>92</v>
      </c>
      <c r="B53" t="s">
        <v>370</v>
      </c>
      <c r="C53" s="106" t="s">
        <v>370</v>
      </c>
      <c r="D53" t="s">
        <v>371</v>
      </c>
      <c r="E53" t="s">
        <v>119</v>
      </c>
      <c r="H53" t="s">
        <v>372</v>
      </c>
      <c r="J53" t="s">
        <v>373</v>
      </c>
      <c r="K53" t="s">
        <v>374</v>
      </c>
      <c r="N53" t="s">
        <v>123</v>
      </c>
      <c r="O53" t="s">
        <v>124</v>
      </c>
      <c r="P53" t="s">
        <v>375</v>
      </c>
      <c r="Q53" t="s">
        <v>101</v>
      </c>
      <c r="R53" s="108">
        <v>3883430</v>
      </c>
      <c r="S53">
        <v>3883430</v>
      </c>
      <c r="T53">
        <v>0</v>
      </c>
      <c r="U53">
        <v>0</v>
      </c>
      <c r="V53">
        <v>0</v>
      </c>
      <c r="W53">
        <v>0</v>
      </c>
      <c r="X53">
        <v>0</v>
      </c>
      <c r="Y53">
        <v>0</v>
      </c>
      <c r="Z53">
        <v>0</v>
      </c>
      <c r="AA53">
        <v>0</v>
      </c>
      <c r="AB53">
        <v>0</v>
      </c>
      <c r="AC53">
        <v>0</v>
      </c>
      <c r="AD53">
        <v>0</v>
      </c>
      <c r="AE53">
        <v>0</v>
      </c>
      <c r="AF53" t="s">
        <v>102</v>
      </c>
      <c r="AG53" t="s">
        <v>114</v>
      </c>
      <c r="AH53" t="s">
        <v>376</v>
      </c>
      <c r="AI53" t="s">
        <v>377</v>
      </c>
      <c r="AJ53" t="s">
        <v>378</v>
      </c>
      <c r="AK53" t="s">
        <v>379</v>
      </c>
      <c r="AL53">
        <v>1736680</v>
      </c>
      <c r="AM53">
        <v>2146750</v>
      </c>
      <c r="AN53" t="s">
        <v>380</v>
      </c>
      <c r="AO53" t="s">
        <v>108</v>
      </c>
      <c r="AP53" t="s">
        <v>109</v>
      </c>
      <c r="AQ53" s="109" t="s">
        <v>505</v>
      </c>
    </row>
    <row r="54" spans="1:43" x14ac:dyDescent="0.25">
      <c r="A54" t="s">
        <v>92</v>
      </c>
      <c r="B54" t="s">
        <v>420</v>
      </c>
      <c r="C54" s="106" t="s">
        <v>420</v>
      </c>
      <c r="D54" t="s">
        <v>421</v>
      </c>
      <c r="E54" t="s">
        <v>119</v>
      </c>
      <c r="H54" t="s">
        <v>422</v>
      </c>
      <c r="K54" t="s">
        <v>423</v>
      </c>
      <c r="N54" t="s">
        <v>123</v>
      </c>
      <c r="O54" t="s">
        <v>124</v>
      </c>
      <c r="P54" t="s">
        <v>424</v>
      </c>
      <c r="Q54" t="s">
        <v>101</v>
      </c>
      <c r="R54" s="108">
        <v>4903280</v>
      </c>
      <c r="S54">
        <v>4903280</v>
      </c>
      <c r="T54">
        <v>0</v>
      </c>
      <c r="U54">
        <v>0</v>
      </c>
      <c r="V54">
        <v>0</v>
      </c>
      <c r="W54">
        <v>0</v>
      </c>
      <c r="X54">
        <v>0</v>
      </c>
      <c r="Y54">
        <v>0</v>
      </c>
      <c r="Z54">
        <v>0</v>
      </c>
      <c r="AA54">
        <v>0</v>
      </c>
      <c r="AB54">
        <v>0</v>
      </c>
      <c r="AC54">
        <v>0</v>
      </c>
      <c r="AD54">
        <v>0</v>
      </c>
      <c r="AE54">
        <v>0</v>
      </c>
      <c r="AF54" t="s">
        <v>102</v>
      </c>
      <c r="AG54" t="s">
        <v>425</v>
      </c>
      <c r="AH54" t="s">
        <v>426</v>
      </c>
      <c r="AI54" t="s">
        <v>427</v>
      </c>
      <c r="AJ54" t="s">
        <v>428</v>
      </c>
      <c r="AK54" t="s">
        <v>429</v>
      </c>
      <c r="AL54">
        <v>3609530</v>
      </c>
      <c r="AM54">
        <v>1293750</v>
      </c>
      <c r="AN54" t="s">
        <v>430</v>
      </c>
      <c r="AO54" t="s">
        <v>108</v>
      </c>
      <c r="AP54" t="s">
        <v>109</v>
      </c>
      <c r="AQ54" s="109" t="s">
        <v>505</v>
      </c>
    </row>
    <row r="55" spans="1:43" x14ac:dyDescent="0.25">
      <c r="A55" t="s">
        <v>92</v>
      </c>
      <c r="B55" t="s">
        <v>473</v>
      </c>
      <c r="C55" s="106" t="s">
        <v>473</v>
      </c>
      <c r="D55" t="s">
        <v>474</v>
      </c>
      <c r="E55" t="s">
        <v>475</v>
      </c>
      <c r="H55" t="s">
        <v>476</v>
      </c>
      <c r="K55" t="s">
        <v>477</v>
      </c>
      <c r="N55" t="s">
        <v>123</v>
      </c>
      <c r="O55" t="s">
        <v>124</v>
      </c>
      <c r="P55" t="s">
        <v>478</v>
      </c>
      <c r="Q55" t="s">
        <v>101</v>
      </c>
      <c r="R55" s="108">
        <v>1382390</v>
      </c>
      <c r="S55">
        <v>1382390</v>
      </c>
      <c r="T55">
        <v>0</v>
      </c>
      <c r="U55">
        <v>0</v>
      </c>
      <c r="V55">
        <v>0</v>
      </c>
      <c r="W55">
        <v>0</v>
      </c>
      <c r="X55">
        <v>0</v>
      </c>
      <c r="Y55">
        <v>0</v>
      </c>
      <c r="Z55">
        <v>0</v>
      </c>
      <c r="AA55">
        <v>0</v>
      </c>
      <c r="AB55">
        <v>0</v>
      </c>
      <c r="AC55">
        <v>0</v>
      </c>
      <c r="AD55">
        <v>0</v>
      </c>
      <c r="AE55">
        <v>0</v>
      </c>
      <c r="AF55" t="s">
        <v>102</v>
      </c>
      <c r="AG55" t="s">
        <v>479</v>
      </c>
      <c r="AH55" t="s">
        <v>480</v>
      </c>
      <c r="AJ55" t="s">
        <v>481</v>
      </c>
      <c r="AK55" t="s">
        <v>482</v>
      </c>
      <c r="AL55">
        <v>230760</v>
      </c>
      <c r="AM55">
        <v>1151630</v>
      </c>
      <c r="AN55" t="s">
        <v>483</v>
      </c>
      <c r="AO55" t="s">
        <v>108</v>
      </c>
      <c r="AP55" t="s">
        <v>109</v>
      </c>
      <c r="AQ55" s="109" t="s">
        <v>505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B3415-A4D9-4AE2-BAD0-6F8A424EB039}">
  <dimension ref="A1:G52"/>
  <sheetViews>
    <sheetView workbookViewId="0">
      <selection activeCell="G21" sqref="G21"/>
    </sheetView>
  </sheetViews>
  <sheetFormatPr defaultRowHeight="10.5" x14ac:dyDescent="0.15"/>
  <cols>
    <col min="1" max="1" width="53" style="4" bestFit="1" customWidth="1"/>
    <col min="2" max="2" width="22.42578125" style="4" customWidth="1"/>
    <col min="3" max="3" width="17.28515625" style="4" customWidth="1"/>
    <col min="4" max="5" width="17.42578125" style="4" hidden="1" customWidth="1"/>
    <col min="6" max="6" width="16.85546875" style="4" hidden="1" customWidth="1"/>
    <col min="7" max="7" width="49.85546875" style="4" customWidth="1"/>
    <col min="8" max="258" width="8.7109375" style="4"/>
    <col min="259" max="259" width="12.5703125" style="4" bestFit="1" customWidth="1"/>
    <col min="260" max="514" width="8.7109375" style="4"/>
    <col min="515" max="515" width="12.5703125" style="4" bestFit="1" customWidth="1"/>
    <col min="516" max="770" width="8.7109375" style="4"/>
    <col min="771" max="771" width="12.5703125" style="4" bestFit="1" customWidth="1"/>
    <col min="772" max="1026" width="8.7109375" style="4"/>
    <col min="1027" max="1027" width="12.5703125" style="4" bestFit="1" customWidth="1"/>
    <col min="1028" max="1282" width="8.7109375" style="4"/>
    <col min="1283" max="1283" width="12.5703125" style="4" bestFit="1" customWidth="1"/>
    <col min="1284" max="1538" width="8.7109375" style="4"/>
    <col min="1539" max="1539" width="12.5703125" style="4" bestFit="1" customWidth="1"/>
    <col min="1540" max="1794" width="8.7109375" style="4"/>
    <col min="1795" max="1795" width="12.5703125" style="4" bestFit="1" customWidth="1"/>
    <col min="1796" max="2050" width="8.7109375" style="4"/>
    <col min="2051" max="2051" width="12.5703125" style="4" bestFit="1" customWidth="1"/>
    <col min="2052" max="2306" width="8.7109375" style="4"/>
    <col min="2307" max="2307" width="12.5703125" style="4" bestFit="1" customWidth="1"/>
    <col min="2308" max="2562" width="8.7109375" style="4"/>
    <col min="2563" max="2563" width="12.5703125" style="4" bestFit="1" customWidth="1"/>
    <col min="2564" max="2818" width="8.7109375" style="4"/>
    <col min="2819" max="2819" width="12.5703125" style="4" bestFit="1" customWidth="1"/>
    <col min="2820" max="3074" width="8.7109375" style="4"/>
    <col min="3075" max="3075" width="12.5703125" style="4" bestFit="1" customWidth="1"/>
    <col min="3076" max="3330" width="8.7109375" style="4"/>
    <col min="3331" max="3331" width="12.5703125" style="4" bestFit="1" customWidth="1"/>
    <col min="3332" max="3586" width="8.7109375" style="4"/>
    <col min="3587" max="3587" width="12.5703125" style="4" bestFit="1" customWidth="1"/>
    <col min="3588" max="3842" width="8.7109375" style="4"/>
    <col min="3843" max="3843" width="12.5703125" style="4" bestFit="1" customWidth="1"/>
    <col min="3844" max="4098" width="8.7109375" style="4"/>
    <col min="4099" max="4099" width="12.5703125" style="4" bestFit="1" customWidth="1"/>
    <col min="4100" max="4354" width="8.7109375" style="4"/>
    <col min="4355" max="4355" width="12.5703125" style="4" bestFit="1" customWidth="1"/>
    <col min="4356" max="4610" width="8.7109375" style="4"/>
    <col min="4611" max="4611" width="12.5703125" style="4" bestFit="1" customWidth="1"/>
    <col min="4612" max="4866" width="8.7109375" style="4"/>
    <col min="4867" max="4867" width="12.5703125" style="4" bestFit="1" customWidth="1"/>
    <col min="4868" max="5122" width="8.7109375" style="4"/>
    <col min="5123" max="5123" width="12.5703125" style="4" bestFit="1" customWidth="1"/>
    <col min="5124" max="5378" width="8.7109375" style="4"/>
    <col min="5379" max="5379" width="12.5703125" style="4" bestFit="1" customWidth="1"/>
    <col min="5380" max="5634" width="8.7109375" style="4"/>
    <col min="5635" max="5635" width="12.5703125" style="4" bestFit="1" customWidth="1"/>
    <col min="5636" max="5890" width="8.7109375" style="4"/>
    <col min="5891" max="5891" width="12.5703125" style="4" bestFit="1" customWidth="1"/>
    <col min="5892" max="6146" width="8.7109375" style="4"/>
    <col min="6147" max="6147" width="12.5703125" style="4" bestFit="1" customWidth="1"/>
    <col min="6148" max="6402" width="8.7109375" style="4"/>
    <col min="6403" max="6403" width="12.5703125" style="4" bestFit="1" customWidth="1"/>
    <col min="6404" max="6658" width="8.7109375" style="4"/>
    <col min="6659" max="6659" width="12.5703125" style="4" bestFit="1" customWidth="1"/>
    <col min="6660" max="6914" width="8.7109375" style="4"/>
    <col min="6915" max="6915" width="12.5703125" style="4" bestFit="1" customWidth="1"/>
    <col min="6916" max="7170" width="8.7109375" style="4"/>
    <col min="7171" max="7171" width="12.5703125" style="4" bestFit="1" customWidth="1"/>
    <col min="7172" max="7426" width="8.7109375" style="4"/>
    <col min="7427" max="7427" width="12.5703125" style="4" bestFit="1" customWidth="1"/>
    <col min="7428" max="7682" width="8.7109375" style="4"/>
    <col min="7683" max="7683" width="12.5703125" style="4" bestFit="1" customWidth="1"/>
    <col min="7684" max="7938" width="8.7109375" style="4"/>
    <col min="7939" max="7939" width="12.5703125" style="4" bestFit="1" customWidth="1"/>
    <col min="7940" max="8194" width="8.7109375" style="4"/>
    <col min="8195" max="8195" width="12.5703125" style="4" bestFit="1" customWidth="1"/>
    <col min="8196" max="8450" width="8.7109375" style="4"/>
    <col min="8451" max="8451" width="12.5703125" style="4" bestFit="1" customWidth="1"/>
    <col min="8452" max="8706" width="8.7109375" style="4"/>
    <col min="8707" max="8707" width="12.5703125" style="4" bestFit="1" customWidth="1"/>
    <col min="8708" max="8962" width="8.7109375" style="4"/>
    <col min="8963" max="8963" width="12.5703125" style="4" bestFit="1" customWidth="1"/>
    <col min="8964" max="9218" width="8.7109375" style="4"/>
    <col min="9219" max="9219" width="12.5703125" style="4" bestFit="1" customWidth="1"/>
    <col min="9220" max="9474" width="8.7109375" style="4"/>
    <col min="9475" max="9475" width="12.5703125" style="4" bestFit="1" customWidth="1"/>
    <col min="9476" max="9730" width="8.7109375" style="4"/>
    <col min="9731" max="9731" width="12.5703125" style="4" bestFit="1" customWidth="1"/>
    <col min="9732" max="9986" width="8.7109375" style="4"/>
    <col min="9987" max="9987" width="12.5703125" style="4" bestFit="1" customWidth="1"/>
    <col min="9988" max="10242" width="8.7109375" style="4"/>
    <col min="10243" max="10243" width="12.5703125" style="4" bestFit="1" customWidth="1"/>
    <col min="10244" max="10498" width="8.7109375" style="4"/>
    <col min="10499" max="10499" width="12.5703125" style="4" bestFit="1" customWidth="1"/>
    <col min="10500" max="10754" width="8.7109375" style="4"/>
    <col min="10755" max="10755" width="12.5703125" style="4" bestFit="1" customWidth="1"/>
    <col min="10756" max="11010" width="8.7109375" style="4"/>
    <col min="11011" max="11011" width="12.5703125" style="4" bestFit="1" customWidth="1"/>
    <col min="11012" max="11266" width="8.7109375" style="4"/>
    <col min="11267" max="11267" width="12.5703125" style="4" bestFit="1" customWidth="1"/>
    <col min="11268" max="11522" width="8.7109375" style="4"/>
    <col min="11523" max="11523" width="12.5703125" style="4" bestFit="1" customWidth="1"/>
    <col min="11524" max="11778" width="8.7109375" style="4"/>
    <col min="11779" max="11779" width="12.5703125" style="4" bestFit="1" customWidth="1"/>
    <col min="11780" max="12034" width="8.7109375" style="4"/>
    <col min="12035" max="12035" width="12.5703125" style="4" bestFit="1" customWidth="1"/>
    <col min="12036" max="12290" width="8.7109375" style="4"/>
    <col min="12291" max="12291" width="12.5703125" style="4" bestFit="1" customWidth="1"/>
    <col min="12292" max="12546" width="8.7109375" style="4"/>
    <col min="12547" max="12547" width="12.5703125" style="4" bestFit="1" customWidth="1"/>
    <col min="12548" max="12802" width="8.7109375" style="4"/>
    <col min="12803" max="12803" width="12.5703125" style="4" bestFit="1" customWidth="1"/>
    <col min="12804" max="13058" width="8.7109375" style="4"/>
    <col min="13059" max="13059" width="12.5703125" style="4" bestFit="1" customWidth="1"/>
    <col min="13060" max="13314" width="8.7109375" style="4"/>
    <col min="13315" max="13315" width="12.5703125" style="4" bestFit="1" customWidth="1"/>
    <col min="13316" max="13570" width="8.7109375" style="4"/>
    <col min="13571" max="13571" width="12.5703125" style="4" bestFit="1" customWidth="1"/>
    <col min="13572" max="13826" width="8.7109375" style="4"/>
    <col min="13827" max="13827" width="12.5703125" style="4" bestFit="1" customWidth="1"/>
    <col min="13828" max="14082" width="8.7109375" style="4"/>
    <col min="14083" max="14083" width="12.5703125" style="4" bestFit="1" customWidth="1"/>
    <col min="14084" max="14338" width="8.7109375" style="4"/>
    <col min="14339" max="14339" width="12.5703125" style="4" bestFit="1" customWidth="1"/>
    <col min="14340" max="14594" width="8.7109375" style="4"/>
    <col min="14595" max="14595" width="12.5703125" style="4" bestFit="1" customWidth="1"/>
    <col min="14596" max="14850" width="8.7109375" style="4"/>
    <col min="14851" max="14851" width="12.5703125" style="4" bestFit="1" customWidth="1"/>
    <col min="14852" max="15106" width="8.7109375" style="4"/>
    <col min="15107" max="15107" width="12.5703125" style="4" bestFit="1" customWidth="1"/>
    <col min="15108" max="15362" width="8.7109375" style="4"/>
    <col min="15363" max="15363" width="12.5703125" style="4" bestFit="1" customWidth="1"/>
    <col min="15364" max="15618" width="8.7109375" style="4"/>
    <col min="15619" max="15619" width="12.5703125" style="4" bestFit="1" customWidth="1"/>
    <col min="15620" max="15874" width="8.7109375" style="4"/>
    <col min="15875" max="15875" width="12.5703125" style="4" bestFit="1" customWidth="1"/>
    <col min="15876" max="16130" width="8.7109375" style="4"/>
    <col min="16131" max="16131" width="12.5703125" style="4" bestFit="1" customWidth="1"/>
    <col min="16132" max="16384" width="8.7109375" style="4"/>
  </cols>
  <sheetData>
    <row r="1" spans="1:7" x14ac:dyDescent="0.15">
      <c r="A1" s="3" t="s">
        <v>18</v>
      </c>
      <c r="D1" s="5"/>
      <c r="E1" s="5"/>
      <c r="F1" s="6"/>
    </row>
    <row r="2" spans="1:7" x14ac:dyDescent="0.15">
      <c r="A2" s="3" t="s">
        <v>19</v>
      </c>
      <c r="D2" s="5"/>
      <c r="E2" s="5"/>
      <c r="F2" s="6"/>
    </row>
    <row r="3" spans="1:7" x14ac:dyDescent="0.15">
      <c r="B3" s="7" t="s">
        <v>20</v>
      </c>
      <c r="C3" s="7" t="s">
        <v>21</v>
      </c>
      <c r="D3" s="7" t="s">
        <v>22</v>
      </c>
      <c r="E3" s="7" t="s">
        <v>23</v>
      </c>
      <c r="F3" s="8" t="s">
        <v>24</v>
      </c>
      <c r="G3" s="7" t="s">
        <v>25</v>
      </c>
    </row>
    <row r="4" spans="1:7" ht="12.75" x14ac:dyDescent="0.15">
      <c r="A4" s="9" t="s">
        <v>26</v>
      </c>
      <c r="B4" s="10"/>
      <c r="C4" s="1">
        <f>'[1]Q1 Cash breakout'!$F$28</f>
        <v>1208294.06</v>
      </c>
      <c r="D4" s="5"/>
      <c r="E4" s="5"/>
      <c r="F4" s="11"/>
    </row>
    <row r="5" spans="1:7" x14ac:dyDescent="0.15">
      <c r="B5" s="3"/>
      <c r="D5" s="5"/>
      <c r="E5" s="5"/>
      <c r="F5" s="6"/>
    </row>
    <row r="6" spans="1:7" ht="12.75" x14ac:dyDescent="0.15">
      <c r="A6" s="4" t="s">
        <v>27</v>
      </c>
      <c r="B6" s="1">
        <v>1212461.3514999999</v>
      </c>
      <c r="D6" s="1"/>
      <c r="E6" s="1"/>
      <c r="F6" s="1"/>
    </row>
    <row r="7" spans="1:7" ht="12.75" x14ac:dyDescent="0.15">
      <c r="A7" s="4" t="s">
        <v>28</v>
      </c>
      <c r="B7" s="1">
        <v>417020</v>
      </c>
      <c r="C7" s="1">
        <v>58369.21</v>
      </c>
      <c r="D7" s="1"/>
      <c r="E7" s="1"/>
      <c r="F7" s="1"/>
    </row>
    <row r="8" spans="1:7" ht="12.75" x14ac:dyDescent="0.15">
      <c r="A8" s="4" t="s">
        <v>29</v>
      </c>
      <c r="B8" s="1">
        <v>-4792</v>
      </c>
      <c r="C8" s="1"/>
      <c r="D8" s="1"/>
      <c r="E8" s="1"/>
      <c r="F8" s="1"/>
    </row>
    <row r="9" spans="1:7" ht="12.75" x14ac:dyDescent="0.15">
      <c r="A9" s="4" t="s">
        <v>16</v>
      </c>
      <c r="B9" s="1">
        <f>-B7*0.1</f>
        <v>-41702</v>
      </c>
      <c r="C9" s="1"/>
      <c r="D9" s="1"/>
      <c r="E9" s="1"/>
      <c r="F9" s="1"/>
    </row>
    <row r="10" spans="1:7" ht="12.75" x14ac:dyDescent="0.15">
      <c r="A10" s="4" t="s">
        <v>17</v>
      </c>
      <c r="B10" s="1">
        <f>(-B9*0.5)-7000</f>
        <v>13851</v>
      </c>
      <c r="C10" s="1"/>
      <c r="D10" s="1"/>
      <c r="E10" s="1"/>
      <c r="F10" s="1"/>
    </row>
    <row r="11" spans="1:7" ht="12.75" x14ac:dyDescent="0.15">
      <c r="A11" s="4" t="s">
        <v>30</v>
      </c>
      <c r="B11" s="1"/>
      <c r="C11" s="1"/>
      <c r="D11" s="1"/>
      <c r="E11" s="1"/>
      <c r="F11" s="1"/>
    </row>
    <row r="12" spans="1:7" ht="12.75" x14ac:dyDescent="0.15">
      <c r="A12" s="4" t="s">
        <v>31</v>
      </c>
      <c r="B12" s="1"/>
      <c r="C12" s="1"/>
      <c r="D12" s="1"/>
      <c r="E12" s="1"/>
      <c r="F12" s="1"/>
    </row>
    <row r="13" spans="1:7" ht="12.75" x14ac:dyDescent="0.15">
      <c r="B13" s="1"/>
      <c r="C13" s="1"/>
      <c r="D13" s="1"/>
      <c r="E13" s="1"/>
      <c r="F13" s="1"/>
    </row>
    <row r="14" spans="1:7" ht="12.75" x14ac:dyDescent="0.15">
      <c r="A14" s="12" t="s">
        <v>32</v>
      </c>
      <c r="B14" s="2">
        <f ca="1">SUM(B6:B14)</f>
        <v>682238007805.45728</v>
      </c>
      <c r="C14" s="2">
        <f>SUM(C4:C13)</f>
        <v>1266663.27</v>
      </c>
      <c r="D14" s="2"/>
      <c r="E14" s="2"/>
      <c r="F14" s="2"/>
    </row>
    <row r="15" spans="1:7" ht="12.75" x14ac:dyDescent="0.15">
      <c r="B15" s="1"/>
      <c r="C15" s="1"/>
      <c r="D15" s="1"/>
      <c r="E15" s="1"/>
      <c r="F15" s="1"/>
    </row>
    <row r="16" spans="1:7" ht="12.75" x14ac:dyDescent="0.15">
      <c r="B16" s="1"/>
      <c r="C16" s="1"/>
      <c r="D16" s="1"/>
      <c r="E16" s="1"/>
      <c r="F16" s="1"/>
    </row>
    <row r="17" spans="1:6" ht="12.75" x14ac:dyDescent="0.15">
      <c r="A17" s="4" t="s">
        <v>33</v>
      </c>
      <c r="B17" s="1">
        <v>1200000</v>
      </c>
      <c r="C17" s="1"/>
      <c r="D17" s="1"/>
      <c r="E17" s="1"/>
      <c r="F17" s="1"/>
    </row>
    <row r="18" spans="1:6" ht="12.75" x14ac:dyDescent="0.15">
      <c r="A18" s="4" t="s">
        <v>34</v>
      </c>
      <c r="B18" s="1">
        <v>60000</v>
      </c>
      <c r="C18" s="1">
        <v>12294</v>
      </c>
      <c r="D18" s="1"/>
      <c r="E18" s="1"/>
      <c r="F18" s="1"/>
    </row>
    <row r="19" spans="1:6" ht="12.75" x14ac:dyDescent="0.15">
      <c r="A19" s="4" t="s">
        <v>35</v>
      </c>
      <c r="B19" s="1"/>
      <c r="C19" s="1">
        <v>2961</v>
      </c>
      <c r="D19" s="1"/>
      <c r="E19" s="1"/>
      <c r="F19" s="1"/>
    </row>
    <row r="20" spans="1:6" ht="13.5" customHeight="1" x14ac:dyDescent="0.15">
      <c r="A20" s="9" t="s">
        <v>36</v>
      </c>
      <c r="B20" s="1">
        <v>80000</v>
      </c>
      <c r="C20" s="1"/>
      <c r="D20" s="1"/>
      <c r="E20" s="1"/>
      <c r="F20" s="1"/>
    </row>
    <row r="21" spans="1:6" ht="12.75" x14ac:dyDescent="0.15">
      <c r="A21" s="9" t="s">
        <v>37</v>
      </c>
      <c r="B21" s="1">
        <v>10967</v>
      </c>
      <c r="C21" s="1">
        <v>40170.69</v>
      </c>
      <c r="D21" s="1"/>
      <c r="E21" s="1"/>
      <c r="F21" s="1"/>
    </row>
    <row r="22" spans="1:6" ht="13.5" customHeight="1" x14ac:dyDescent="0.15">
      <c r="A22" s="4" t="s">
        <v>38</v>
      </c>
      <c r="B22" s="1">
        <v>11364</v>
      </c>
      <c r="C22" s="1"/>
      <c r="D22" s="1"/>
      <c r="E22" s="1"/>
      <c r="F22" s="1"/>
    </row>
    <row r="23" spans="1:6" ht="12.75" x14ac:dyDescent="0.15">
      <c r="A23" s="4" t="s">
        <v>39</v>
      </c>
      <c r="B23" s="1"/>
      <c r="C23" s="1"/>
      <c r="D23" s="1"/>
      <c r="E23" s="1"/>
      <c r="F23" s="1"/>
    </row>
    <row r="24" spans="1:6" ht="12.75" x14ac:dyDescent="0.15">
      <c r="A24" s="4" t="s">
        <v>40</v>
      </c>
      <c r="B24" s="1"/>
      <c r="C24" s="1"/>
      <c r="D24" s="1"/>
      <c r="E24" s="1"/>
      <c r="F24" s="1"/>
    </row>
    <row r="25" spans="1:6" ht="12.75" x14ac:dyDescent="0.15">
      <c r="A25" s="4" t="s">
        <v>41</v>
      </c>
      <c r="B25" s="1"/>
      <c r="C25" s="1"/>
      <c r="D25" s="1"/>
      <c r="E25" s="1"/>
      <c r="F25" s="1"/>
    </row>
    <row r="26" spans="1:6" ht="12.75" x14ac:dyDescent="0.15">
      <c r="A26" s="4" t="s">
        <v>42</v>
      </c>
      <c r="B26" s="1">
        <v>161</v>
      </c>
      <c r="C26" s="1">
        <v>65.88</v>
      </c>
      <c r="D26" s="1"/>
      <c r="E26" s="1"/>
      <c r="F26" s="1"/>
    </row>
    <row r="27" spans="1:6" ht="12.75" x14ac:dyDescent="0.15">
      <c r="B27" s="1"/>
      <c r="C27" s="1"/>
      <c r="D27" s="1"/>
      <c r="E27" s="1"/>
      <c r="F27" s="1"/>
    </row>
    <row r="28" spans="1:6" ht="12.75" x14ac:dyDescent="0.15">
      <c r="B28" s="1"/>
      <c r="C28" s="1"/>
      <c r="D28" s="1"/>
      <c r="E28" s="1"/>
      <c r="F28" s="1"/>
    </row>
    <row r="29" spans="1:6" ht="11.25" customHeight="1" x14ac:dyDescent="0.25">
      <c r="A29"/>
      <c r="B29" s="1"/>
      <c r="C29" s="1"/>
      <c r="D29" s="1"/>
      <c r="E29" s="1"/>
      <c r="F29" s="1"/>
    </row>
    <row r="30" spans="1:6" ht="12.75" customHeight="1" x14ac:dyDescent="0.15">
      <c r="A30" s="12" t="s">
        <v>43</v>
      </c>
      <c r="B30" s="2">
        <f>SUM(B17:B28)</f>
        <v>1362492</v>
      </c>
      <c r="C30" s="2">
        <f>SUM(C17:C28)</f>
        <v>55491.57</v>
      </c>
      <c r="D30" s="2"/>
      <c r="E30" s="2"/>
      <c r="F30" s="2"/>
    </row>
    <row r="31" spans="1:6" ht="12.75" customHeight="1" x14ac:dyDescent="0.15">
      <c r="A31" s="3"/>
      <c r="B31" s="1"/>
      <c r="C31" s="1"/>
      <c r="D31" s="1"/>
      <c r="E31" s="1"/>
      <c r="F31" s="1"/>
    </row>
    <row r="32" spans="1:6" ht="12.75" x14ac:dyDescent="0.15">
      <c r="A32" s="13" t="s">
        <v>44</v>
      </c>
      <c r="B32" s="1">
        <f ca="1">B14-B30</f>
        <v>682236645313.45728</v>
      </c>
      <c r="C32" s="1">
        <f>C14-C30</f>
        <v>1211171.7</v>
      </c>
      <c r="D32" s="1">
        <f>D14+D30</f>
        <v>0</v>
      </c>
      <c r="E32" s="1">
        <f>E14+E30</f>
        <v>0</v>
      </c>
      <c r="F32" s="1">
        <f>F14+F30</f>
        <v>0</v>
      </c>
    </row>
    <row r="33" spans="1:5" x14ac:dyDescent="0.15">
      <c r="C33" s="5"/>
    </row>
    <row r="34" spans="1:5" ht="15" x14ac:dyDescent="0.25">
      <c r="A34" s="9"/>
      <c r="C34" s="14"/>
      <c r="D34"/>
      <c r="E34"/>
    </row>
    <row r="35" spans="1:5" x14ac:dyDescent="0.15">
      <c r="A35" s="9"/>
      <c r="C35" s="14"/>
      <c r="D35" s="15"/>
      <c r="E35" s="15"/>
    </row>
    <row r="39" spans="1:5" x14ac:dyDescent="0.15">
      <c r="C39" s="16"/>
      <c r="D39" s="17"/>
      <c r="E39" s="17"/>
    </row>
    <row r="40" spans="1:5" x14ac:dyDescent="0.15">
      <c r="C40" s="16"/>
      <c r="D40" s="17"/>
      <c r="E40" s="17"/>
    </row>
    <row r="41" spans="1:5" x14ac:dyDescent="0.15">
      <c r="C41" s="16"/>
      <c r="D41" s="17"/>
      <c r="E41" s="17"/>
    </row>
    <row r="42" spans="1:5" x14ac:dyDescent="0.15">
      <c r="C42" s="16"/>
      <c r="D42" s="17"/>
      <c r="E42" s="17"/>
    </row>
    <row r="43" spans="1:5" x14ac:dyDescent="0.15">
      <c r="C43" s="16"/>
      <c r="D43" s="17"/>
      <c r="E43" s="17"/>
    </row>
    <row r="44" spans="1:5" x14ac:dyDescent="0.15">
      <c r="C44" s="16"/>
      <c r="D44" s="17"/>
      <c r="E44" s="17"/>
    </row>
    <row r="45" spans="1:5" x14ac:dyDescent="0.15">
      <c r="C45" s="16"/>
      <c r="D45" s="17"/>
      <c r="E45" s="17"/>
    </row>
    <row r="52" spans="3:5" x14ac:dyDescent="0.15">
      <c r="C52" s="16"/>
      <c r="D52" s="17"/>
      <c r="E52" s="17"/>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36146A2764524C82365060F469F269" ma:contentTypeVersion="11" ma:contentTypeDescription="Create a new document." ma:contentTypeScope="" ma:versionID="f9c2ed1e4bbedc5213120dd19e46b74b">
  <xsd:schema xmlns:xsd="http://www.w3.org/2001/XMLSchema" xmlns:xs="http://www.w3.org/2001/XMLSchema" xmlns:p="http://schemas.microsoft.com/office/2006/metadata/properties" xmlns:ns3="c7b84be2-6577-40d5-b44c-85d40ddc9d7f" xmlns:ns4="c03c452a-4d7b-48c5-a9d4-efc9e1b6c0b7" targetNamespace="http://schemas.microsoft.com/office/2006/metadata/properties" ma:root="true" ma:fieldsID="faaf1dc4d8d66f1c19694930117b5c77" ns3:_="" ns4:_="">
    <xsd:import namespace="c7b84be2-6577-40d5-b44c-85d40ddc9d7f"/>
    <xsd:import namespace="c03c452a-4d7b-48c5-a9d4-efc9e1b6c0b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b84be2-6577-40d5-b44c-85d40ddc9d7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3c452a-4d7b-48c5-a9d4-efc9e1b6c0b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84EC33-E901-4F1E-9D2F-A8B41B7AC07B}">
  <ds:schemaRefs>
    <ds:schemaRef ds:uri="http://schemas.microsoft.com/sharepoint/v3/contenttype/forms"/>
  </ds:schemaRefs>
</ds:datastoreItem>
</file>

<file path=customXml/itemProps2.xml><?xml version="1.0" encoding="utf-8"?>
<ds:datastoreItem xmlns:ds="http://schemas.openxmlformats.org/officeDocument/2006/customXml" ds:itemID="{3DD36587-40DF-42EC-96CB-12E2D69036B0}">
  <ds:schemaRefs>
    <ds:schemaRef ds:uri="http://schemas.microsoft.com/office/2006/metadata/properties"/>
    <ds:schemaRef ds:uri="http://purl.org/dc/elements/1.1/"/>
    <ds:schemaRef ds:uri="http://purl.org/dc/dcmitype/"/>
    <ds:schemaRef ds:uri="http://schemas.microsoft.com/office/2006/documentManagement/types"/>
    <ds:schemaRef ds:uri="http://schemas.microsoft.com/office/infopath/2007/PartnerControls"/>
    <ds:schemaRef ds:uri="http://www.w3.org/XML/1998/namespace"/>
    <ds:schemaRef ds:uri="http://purl.org/dc/terms/"/>
    <ds:schemaRef ds:uri="http://schemas.openxmlformats.org/package/2006/metadata/core-properties"/>
    <ds:schemaRef ds:uri="c03c452a-4d7b-48c5-a9d4-efc9e1b6c0b7"/>
    <ds:schemaRef ds:uri="c7b84be2-6577-40d5-b44c-85d40ddc9d7f"/>
  </ds:schemaRefs>
</ds:datastoreItem>
</file>

<file path=customXml/itemProps3.xml><?xml version="1.0" encoding="utf-8"?>
<ds:datastoreItem xmlns:ds="http://schemas.openxmlformats.org/officeDocument/2006/customXml" ds:itemID="{C7864DA0-E0B0-4C36-9F9E-DFD9E4B40F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b84be2-6577-40d5-b44c-85d40ddc9d7f"/>
    <ds:schemaRef ds:uri="c03c452a-4d7b-48c5-a9d4-efc9e1b6c0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2023- 2027 Service Plan</vt:lpstr>
      <vt:lpstr>Complete Streets Cost</vt:lpstr>
      <vt:lpstr>Service Plan 2021</vt:lpstr>
      <vt:lpstr>KSPID_2021_Assessed</vt:lpstr>
      <vt:lpstr>Assessment Roll</vt:lpstr>
      <vt:lpstr>KSPID_2021_All</vt:lpstr>
      <vt:lpstr>Q1-2020</vt:lpstr>
      <vt:lpstr>KSPID_2021_Assessed!KSPID_2021_Raw_Extract</vt:lpstr>
      <vt:lpstr>KSPID_2021_Raw_Extract</vt:lpstr>
      <vt:lpstr>'Assessment Roll'!KSPID_2022_Raw_Extract</vt:lpstr>
      <vt:lpstr>'2023- 2027 Service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Assistant PM. Intern</dc:creator>
  <cp:lastModifiedBy>Chagollan, Maria</cp:lastModifiedBy>
  <cp:lastPrinted>2022-08-03T23:01:06Z</cp:lastPrinted>
  <dcterms:created xsi:type="dcterms:W3CDTF">2018-07-13T16:35:10Z</dcterms:created>
  <dcterms:modified xsi:type="dcterms:W3CDTF">2022-08-04T21:00:07Z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0x0101000936146A2764524C82365060F469F269</vt:lpwstr>
  </property>
</Properties>
</file>